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codeName="ThisWorkbook"/>
  <bookViews>
    <workbookView xWindow="0" yWindow="0" windowWidth="28800" windowHeight="12450" tabRatio="926" activeTab="3"/>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92" r:id="rId30"/>
    <sheet name="金銭出納簿（今年度）（参考）" sheetId="84" r:id="rId31"/>
    <sheet name="金銭出納簿（前年度）（参考） " sheetId="87" r:id="rId32"/>
    <sheet name="実施状況報告（様式2）" sheetId="106" r:id="rId33"/>
  </sheets>
  <definedNames>
    <definedName name="_0109集落協定の概要等" localSheetId="32">#REF!</definedName>
    <definedName name="_0109集落協定の概要等" localSheetId="12">#REF!</definedName>
    <definedName name="_0109集落協定の概要等">#REF!</definedName>
    <definedName name="_109集落協定の概要等" localSheetId="32">#REF!</definedName>
    <definedName name="_109集落協定の概要等" localSheetId="12">#REF!</definedName>
    <definedName name="_109集落協定の概要等">#REF!</definedName>
    <definedName name="_111集落協定参加者の内訳等" localSheetId="32">#REF!</definedName>
    <definedName name="_111集落協定参加者の内訳等" localSheetId="12">#REF!</definedName>
    <definedName name="_111集落協定参加者の内訳等">#REF!</definedName>
    <definedName name="_xlnm._FilterDatabase" localSheetId="32" hidden="1">'実施状況報告（様式2）'!$A$14:$AD$15</definedName>
    <definedName name="_xlnm._FilterDatabase" localSheetId="27" hidden="1">'収支報告書（金銭出納簿連動）'!#REF!</definedName>
    <definedName name="①②に該当">#REF!</definedName>
    <definedName name="②のみ該当">#REF!</definedName>
    <definedName name="a">#REF!</definedName>
    <definedName name="A.■か□" localSheetId="21">#REF!</definedName>
    <definedName name="A.■か□" localSheetId="22">#REF!</definedName>
    <definedName name="A.■か□" localSheetId="23">#REF!</definedName>
    <definedName name="A.■か□" localSheetId="24">#REF!</definedName>
    <definedName name="A.■か□" localSheetId="25">#REF!</definedName>
    <definedName name="A.■か□" localSheetId="26">#REF!</definedName>
    <definedName name="A.■か□" localSheetId="28">#REF!</definedName>
    <definedName name="A.■か□" localSheetId="7">#REF!</definedName>
    <definedName name="A.■か□" localSheetId="8">#REF!</definedName>
    <definedName name="A.■か□" localSheetId="1">#REF!</definedName>
    <definedName name="A.■か□" localSheetId="9">#REF!</definedName>
    <definedName name="A.■か□" localSheetId="11">#REF!</definedName>
    <definedName name="A.■か□" localSheetId="12">#REF!</definedName>
    <definedName name="A.■か□">#REF!</definedName>
    <definedName name="B.○か空白" localSheetId="21">#REF!</definedName>
    <definedName name="B.○か空白" localSheetId="22">#REF!</definedName>
    <definedName name="B.○か空白" localSheetId="23">#REF!</definedName>
    <definedName name="B.○か空白" localSheetId="24">#REF!</definedName>
    <definedName name="B.○か空白" localSheetId="25">#REF!</definedName>
    <definedName name="B.○か空白" localSheetId="26">#REF!</definedName>
    <definedName name="B.○か空白" localSheetId="3">#REF!</definedName>
    <definedName name="B.○か空白" localSheetId="28">#REF!</definedName>
    <definedName name="B.○か空白" localSheetId="7">#REF!</definedName>
    <definedName name="B.○か空白" localSheetId="8">#REF!</definedName>
    <definedName name="B.○か空白" localSheetId="1">#REF!</definedName>
    <definedName name="B.○か空白" localSheetId="17">#REF!</definedName>
    <definedName name="B.○か空白" localSheetId="18">#REF!</definedName>
    <definedName name="B.○か空白" localSheetId="19">#REF!</definedName>
    <definedName name="B.○か空白" localSheetId="20">#REF!</definedName>
    <definedName name="B.○か空白" localSheetId="9">#REF!</definedName>
    <definedName name="B.○か空白" localSheetId="11">#REF!</definedName>
    <definedName name="B.○か空白" localSheetId="12">#REF!</definedName>
    <definedName name="B.○か空白" localSheetId="14">#REF!</definedName>
    <definedName name="B.○か空白">#REF!</definedName>
    <definedName name="Ｃ1.計画欄" localSheetId="21">#REF!</definedName>
    <definedName name="Ｃ1.計画欄" localSheetId="22">#REF!</definedName>
    <definedName name="Ｃ1.計画欄" localSheetId="23">#REF!</definedName>
    <definedName name="Ｃ1.計画欄" localSheetId="24">#REF!</definedName>
    <definedName name="Ｃ1.計画欄" localSheetId="25">#REF!</definedName>
    <definedName name="Ｃ1.計画欄" localSheetId="26">#REF!</definedName>
    <definedName name="Ｃ1.計画欄" localSheetId="28">#REF!</definedName>
    <definedName name="Ｃ1.計画欄" localSheetId="7">#REF!</definedName>
    <definedName name="Ｃ1.計画欄" localSheetId="8">#REF!</definedName>
    <definedName name="Ｃ1.計画欄" localSheetId="1">#REF!</definedName>
    <definedName name="Ｃ1.計画欄" localSheetId="9">#REF!</definedName>
    <definedName name="Ｃ1.計画欄" localSheetId="11">#REF!</definedName>
    <definedName name="Ｃ1.計画欄" localSheetId="12">#REF!</definedName>
    <definedName name="Ｃ1.計画欄">#REF!</definedName>
    <definedName name="Ｃ2.実施欄" localSheetId="21">#REF!</definedName>
    <definedName name="Ｃ2.実施欄" localSheetId="22">#REF!</definedName>
    <definedName name="Ｃ2.実施欄" localSheetId="23">#REF!</definedName>
    <definedName name="Ｃ2.実施欄" localSheetId="24">#REF!</definedName>
    <definedName name="Ｃ2.実施欄" localSheetId="25">#REF!</definedName>
    <definedName name="Ｃ2.実施欄" localSheetId="26">#REF!</definedName>
    <definedName name="Ｃ2.実施欄" localSheetId="28">#REF!</definedName>
    <definedName name="Ｃ2.実施欄" localSheetId="7">#REF!</definedName>
    <definedName name="Ｃ2.実施欄" localSheetId="8">#REF!</definedName>
    <definedName name="Ｃ2.実施欄" localSheetId="1">#REF!</definedName>
    <definedName name="Ｃ2.実施欄" localSheetId="9">#REF!</definedName>
    <definedName name="Ｃ2.実施欄" localSheetId="11">#REF!</definedName>
    <definedName name="Ｃ2.実施欄" localSheetId="12">#REF!</definedName>
    <definedName name="Ｃ2.実施欄">#REF!</definedName>
    <definedName name="D.農村環境保全活動のテーマ" localSheetId="21">#REF!</definedName>
    <definedName name="D.農村環境保全活動のテーマ" localSheetId="22">#REF!</definedName>
    <definedName name="D.農村環境保全活動のテーマ" localSheetId="23">#REF!</definedName>
    <definedName name="D.農村環境保全活動のテーマ" localSheetId="24">#REF!</definedName>
    <definedName name="D.農村環境保全活動のテーマ" localSheetId="25">#REF!</definedName>
    <definedName name="D.農村環境保全活動のテーマ" localSheetId="26">#REF!</definedName>
    <definedName name="D.農村環境保全活動のテーマ" localSheetId="3">#REF!</definedName>
    <definedName name="D.農村環境保全活動のテーマ" localSheetId="28">#REF!</definedName>
    <definedName name="D.農村環境保全活動のテーマ" localSheetId="7">#REF!</definedName>
    <definedName name="D.農村環境保全活動のテーマ" localSheetId="8">#REF!</definedName>
    <definedName name="D.農村環境保全活動のテーマ" localSheetId="1">#REF!</definedName>
    <definedName name="D.農村環境保全活動のテーマ" localSheetId="9">#REF!</definedName>
    <definedName name="D.農村環境保全活動のテーマ" localSheetId="11">#REF!</definedName>
    <definedName name="D.農村環境保全活動のテーマ" localSheetId="12">#REF!</definedName>
    <definedName name="D.農村環境保全活動のテーマ" localSheetId="14">#REF!</definedName>
    <definedName name="D.農村環境保全活動のテーマ">#REF!</definedName>
    <definedName name="E.高度な保全活動" localSheetId="21">#REF!</definedName>
    <definedName name="E.高度な保全活動" localSheetId="22">#REF!</definedName>
    <definedName name="E.高度な保全活動" localSheetId="23">#REF!</definedName>
    <definedName name="E.高度な保全活動" localSheetId="24">#REF!</definedName>
    <definedName name="E.高度な保全活動" localSheetId="25">#REF!</definedName>
    <definedName name="E.高度な保全活動" localSheetId="26">#REF!</definedName>
    <definedName name="E.高度な保全活動" localSheetId="3">#REF!</definedName>
    <definedName name="E.高度な保全活動" localSheetId="28">#REF!</definedName>
    <definedName name="E.高度な保全活動" localSheetId="7">#REF!</definedName>
    <definedName name="E.高度な保全活動" localSheetId="8">#REF!</definedName>
    <definedName name="E.高度な保全活動" localSheetId="1">#REF!</definedName>
    <definedName name="E.高度な保全活動" localSheetId="9">#REF!</definedName>
    <definedName name="E.高度な保全活動" localSheetId="11">#REF!</definedName>
    <definedName name="E.高度な保全活動" localSheetId="12">#REF!</definedName>
    <definedName name="E.高度な保全活動" localSheetId="14">#REF!</definedName>
    <definedName name="E.高度な保全活動">#REF!</definedName>
    <definedName name="F.施設" localSheetId="21">#REF!</definedName>
    <definedName name="F.施設" localSheetId="22">#REF!</definedName>
    <definedName name="F.施設" localSheetId="23">#REF!</definedName>
    <definedName name="F.施設" localSheetId="24">#REF!</definedName>
    <definedName name="F.施設" localSheetId="25">#REF!</definedName>
    <definedName name="F.施設" localSheetId="26">#REF!</definedName>
    <definedName name="F.施設" localSheetId="3">#REF!</definedName>
    <definedName name="F.施設" localSheetId="28">#REF!</definedName>
    <definedName name="F.施設" localSheetId="7">#REF!</definedName>
    <definedName name="F.施設" localSheetId="8">#REF!</definedName>
    <definedName name="F.施設" localSheetId="1">#REF!</definedName>
    <definedName name="F.施設" localSheetId="9">#REF!</definedName>
    <definedName name="F.施設" localSheetId="11">#REF!</definedName>
    <definedName name="F.施設" localSheetId="12">#REF!</definedName>
    <definedName name="F.施設" localSheetId="14">#REF!</definedName>
    <definedName name="F.施設">#REF!</definedName>
    <definedName name="F.施設選択">#REF!</definedName>
    <definedName name="G.単位" localSheetId="21">#REF!</definedName>
    <definedName name="G.単位" localSheetId="22">#REF!</definedName>
    <definedName name="G.単位" localSheetId="23">#REF!</definedName>
    <definedName name="G.単位" localSheetId="24">#REF!</definedName>
    <definedName name="G.単位" localSheetId="25">#REF!</definedName>
    <definedName name="G.単位" localSheetId="26">#REF!</definedName>
    <definedName name="G.単位" localSheetId="3">#REF!</definedName>
    <definedName name="G.単位" localSheetId="28">#REF!</definedName>
    <definedName name="G.単位" localSheetId="7">#REF!</definedName>
    <definedName name="G.単位" localSheetId="8">#REF!</definedName>
    <definedName name="G.単位" localSheetId="1">#REF!</definedName>
    <definedName name="G.単位" localSheetId="9">#REF!</definedName>
    <definedName name="G.単位" localSheetId="11">#REF!</definedName>
    <definedName name="G.単位" localSheetId="12">#REF!</definedName>
    <definedName name="G.単位" localSheetId="14">#REF!</definedName>
    <definedName name="G.単位">#REF!</definedName>
    <definedName name="H1.構成員一覧の分類_農業者" localSheetId="21">#REF!</definedName>
    <definedName name="H1.構成員一覧の分類_農業者" localSheetId="22">#REF!</definedName>
    <definedName name="H1.構成員一覧の分類_農業者" localSheetId="23">#REF!</definedName>
    <definedName name="H1.構成員一覧の分類_農業者" localSheetId="24">#REF!</definedName>
    <definedName name="H1.構成員一覧の分類_農業者" localSheetId="25">#REF!</definedName>
    <definedName name="H1.構成員一覧の分類_農業者" localSheetId="26">#REF!</definedName>
    <definedName name="H1.構成員一覧の分類_農業者" localSheetId="28">#REF!</definedName>
    <definedName name="H1.構成員一覧の分類_農業者" localSheetId="7">#REF!</definedName>
    <definedName name="H1.構成員一覧の分類_農業者" localSheetId="8">#REF!</definedName>
    <definedName name="H1.構成員一覧の分類_農業者" localSheetId="1">#REF!</definedName>
    <definedName name="H1.構成員一覧の分類_農業者" localSheetId="9">#REF!</definedName>
    <definedName name="H1.構成員一覧の分類_農業者" localSheetId="11">#REF!</definedName>
    <definedName name="H1.構成員一覧の分類_農業者" localSheetId="12">#REF!</definedName>
    <definedName name="H1.構成員一覧の分類_農業者">#REF!</definedName>
    <definedName name="H2.構成員一覧の分類_農業者以外個人" localSheetId="21">#REF!</definedName>
    <definedName name="H2.構成員一覧の分類_農業者以外個人" localSheetId="22">#REF!</definedName>
    <definedName name="H2.構成員一覧の分類_農業者以外個人" localSheetId="23">#REF!</definedName>
    <definedName name="H2.構成員一覧の分類_農業者以外個人" localSheetId="24">#REF!</definedName>
    <definedName name="H2.構成員一覧の分類_農業者以外個人" localSheetId="25">#REF!</definedName>
    <definedName name="H2.構成員一覧の分類_農業者以外個人" localSheetId="26">#REF!</definedName>
    <definedName name="H2.構成員一覧の分類_農業者以外個人" localSheetId="28">#REF!</definedName>
    <definedName name="H2.構成員一覧の分類_農業者以外個人" localSheetId="7">#REF!</definedName>
    <definedName name="H2.構成員一覧の分類_農業者以外個人" localSheetId="8">#REF!</definedName>
    <definedName name="H2.構成員一覧の分類_農業者以外個人" localSheetId="1">#REF!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2">#REF!</definedName>
    <definedName name="H2.構成員一覧の分類_農業者以外個人">#REF!</definedName>
    <definedName name="H2.構成員一覧の分類_農業者以外団体" localSheetId="7">#REF!</definedName>
    <definedName name="H2.構成員一覧の分類_農業者以外団体">#REF!</definedName>
    <definedName name="H3.構成員一覧の分類_農業者以外団体" localSheetId="21">#REF!</definedName>
    <definedName name="H3.構成員一覧の分類_農業者以外団体" localSheetId="22">#REF!</definedName>
    <definedName name="H3.構成員一覧の分類_農業者以外団体" localSheetId="23">#REF!</definedName>
    <definedName name="H3.構成員一覧の分類_農業者以外団体" localSheetId="24">#REF!</definedName>
    <definedName name="H3.構成員一覧の分類_農業者以外団体" localSheetId="25">#REF!</definedName>
    <definedName name="H3.構成員一覧の分類_農業者以外団体" localSheetId="26">#REF!</definedName>
    <definedName name="H3.構成員一覧の分類_農業者以外団体" localSheetId="28">#REF!</definedName>
    <definedName name="H3.構成員一覧の分類_農業者以外団体" localSheetId="7">#REF!</definedName>
    <definedName name="H3.構成員一覧の分類_農業者以外団体" localSheetId="8">#REF!</definedName>
    <definedName name="H3.構成員一覧の分類_農業者以外団体" localSheetId="1">#REF!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2">#REF!</definedName>
    <definedName name="H3.構成員一覧の分類_農業者以外団体">#REF!</definedName>
    <definedName name="I">#REF!</definedName>
    <definedName name="Ｉ.金銭出納簿の区分" localSheetId="21">#REF!</definedName>
    <definedName name="Ｉ.金銭出納簿の区分" localSheetId="22">#REF!</definedName>
    <definedName name="Ｉ.金銭出納簿の区分" localSheetId="23">#REF!</definedName>
    <definedName name="Ｉ.金銭出納簿の区分" localSheetId="24">#REF!</definedName>
    <definedName name="Ｉ.金銭出納簿の区分" localSheetId="25">#REF!</definedName>
    <definedName name="Ｉ.金銭出納簿の区分" localSheetId="26">#REF!</definedName>
    <definedName name="Ｉ.金銭出納簿の区分" localSheetId="28">#REF!</definedName>
    <definedName name="Ｉ.金銭出納簿の区分" localSheetId="7">#REF!</definedName>
    <definedName name="Ｉ.金銭出納簿の区分" localSheetId="8">#REF!</definedName>
    <definedName name="Ｉ.金銭出納簿の区分" localSheetId="1">#REF!</definedName>
    <definedName name="Ｉ.金銭出納簿の区分" localSheetId="9">#REF!</definedName>
    <definedName name="Ｉ.金銭出納簿の区分" localSheetId="11">#REF!</definedName>
    <definedName name="Ｉ.金銭出納簿の区分" localSheetId="12">#REF!</definedName>
    <definedName name="Ｉ.金銭出納簿の区分">#REF!</definedName>
    <definedName name="J">#REF!</definedName>
    <definedName name="Ｊ.金銭出納簿の収支の分類" localSheetId="21">#REF!</definedName>
    <definedName name="Ｊ.金銭出納簿の収支の分類" localSheetId="22">#REF!</definedName>
    <definedName name="Ｊ.金銭出納簿の収支の分類" localSheetId="23">#REF!</definedName>
    <definedName name="Ｊ.金銭出納簿の収支の分類" localSheetId="24">#REF!</definedName>
    <definedName name="Ｊ.金銭出納簿の収支の分類" localSheetId="25">#REF!</definedName>
    <definedName name="Ｊ.金銭出納簿の収支の分類" localSheetId="26">#REF!</definedName>
    <definedName name="Ｊ.金銭出納簿の収支の分類" localSheetId="28">#REF!</definedName>
    <definedName name="Ｊ.金銭出納簿の収支の分類" localSheetId="7">#REF!</definedName>
    <definedName name="Ｊ.金銭出納簿の収支の分類" localSheetId="8">#REF!</definedName>
    <definedName name="Ｊ.金銭出納簿の収支の分類" localSheetId="1">#REF!</definedName>
    <definedName name="Ｊ.金銭出納簿の収支の分類" localSheetId="9">#REF!</definedName>
    <definedName name="Ｊ.金銭出納簿の収支の分類" localSheetId="11">#REF!</definedName>
    <definedName name="Ｊ.金銭出納簿の収支の分類" localSheetId="12">#REF!</definedName>
    <definedName name="Ｊ.金銭出納簿の収支の分類">#REF!</definedName>
    <definedName name="K.農村環境保全活動" localSheetId="21">#REF!</definedName>
    <definedName name="K.農村環境保全活動" localSheetId="22">#REF!</definedName>
    <definedName name="K.農村環境保全活動" localSheetId="23">#REF!</definedName>
    <definedName name="K.農村環境保全活動" localSheetId="24">#REF!</definedName>
    <definedName name="K.農村環境保全活動" localSheetId="25">#REF!</definedName>
    <definedName name="K.農村環境保全活動" localSheetId="26">#REF!</definedName>
    <definedName name="K.農村環境保全活動" localSheetId="3">#REF!</definedName>
    <definedName name="K.農村環境保全活動" localSheetId="28">#REF!</definedName>
    <definedName name="K.農村環境保全活動" localSheetId="7">#REF!</definedName>
    <definedName name="K.農村環境保全活動" localSheetId="8">#REF!</definedName>
    <definedName name="K.農村環境保全活動" localSheetId="1">#REF!</definedName>
    <definedName name="K.農村環境保全活動" localSheetId="9">#REF!</definedName>
    <definedName name="K.農村環境保全活動" localSheetId="11">#REF!</definedName>
    <definedName name="K.農村環境保全活動" localSheetId="12">#REF!</definedName>
    <definedName name="K.農村環境保全活動" localSheetId="14">#REF!</definedName>
    <definedName name="K.農村環境保全活動">#REF!</definedName>
    <definedName name="L.増進活動" localSheetId="21">#REF!</definedName>
    <definedName name="L.増進活動" localSheetId="22">#REF!</definedName>
    <definedName name="L.増進活動" localSheetId="23">#REF!</definedName>
    <definedName name="L.増進活動" localSheetId="24">#REF!</definedName>
    <definedName name="L.増進活動" localSheetId="25">#REF!</definedName>
    <definedName name="L.増進活動" localSheetId="26">#REF!</definedName>
    <definedName name="L.増進活動" localSheetId="3">#REF!</definedName>
    <definedName name="L.増進活動" localSheetId="28">#REF!</definedName>
    <definedName name="L.増進活動" localSheetId="7">#REF!</definedName>
    <definedName name="L.増進活動" localSheetId="8">#REF!</definedName>
    <definedName name="L.増進活動" localSheetId="1">#REF!</definedName>
    <definedName name="L.増進活動" localSheetId="9">#REF!</definedName>
    <definedName name="L.増進活動" localSheetId="11">#REF!</definedName>
    <definedName name="L.増進活動" localSheetId="12">#REF!</definedName>
    <definedName name="L.増進活動" localSheetId="14">#REF!</definedName>
    <definedName name="L.増進活動">#REF!</definedName>
    <definedName name="M.長寿命化" localSheetId="21">#REF!</definedName>
    <definedName name="M.長寿命化" localSheetId="22">#REF!</definedName>
    <definedName name="M.長寿命化" localSheetId="23">#REF!</definedName>
    <definedName name="M.長寿命化" localSheetId="24">#REF!</definedName>
    <definedName name="M.長寿命化" localSheetId="25">#REF!</definedName>
    <definedName name="M.長寿命化" localSheetId="26">#REF!</definedName>
    <definedName name="M.長寿命化" localSheetId="3">#REF!</definedName>
    <definedName name="M.長寿命化" localSheetId="28">#REF!</definedName>
    <definedName name="M.長寿命化" localSheetId="7">#REF!</definedName>
    <definedName name="M.長寿命化" localSheetId="8">#REF!</definedName>
    <definedName name="M.長寿命化" localSheetId="1">#REF!</definedName>
    <definedName name="M.長寿命化" localSheetId="9">#REF!</definedName>
    <definedName name="M.長寿命化" localSheetId="11">#REF!</definedName>
    <definedName name="M.長寿命化" localSheetId="12">#REF!</definedName>
    <definedName name="M.長寿命化" localSheetId="14">#REF!</definedName>
    <definedName name="M.長寿命化">#REF!</definedName>
    <definedName name="N.月">#REF!</definedName>
    <definedName name="O.環境負荷低減の取組">#REF!</definedName>
    <definedName name="_xlnm.Print_Area" localSheetId="0">はじめに!$A$1:$G$64</definedName>
    <definedName name="_xlnm.Print_Area" localSheetId="29">'活動記録（参考） '!$A$1:$O$25</definedName>
    <definedName name="_xlnm.Print_Area" localSheetId="30">'金銭出納簿（今年度）（参考）'!$A$1:$N$86</definedName>
    <definedName name="_xlnm.Print_Area" localSheetId="31">'金銭出納簿（前年度）（参考） '!$A$1:$N$86</definedName>
    <definedName name="_xlnm.Print_Area" localSheetId="21">参10!$A$1:$AG$34</definedName>
    <definedName name="_xlnm.Print_Area" localSheetId="22">参12!$A$1:$AG$19</definedName>
    <definedName name="_xlnm.Print_Area" localSheetId="23">参13!$A$1:$AG$34</definedName>
    <definedName name="_xlnm.Print_Area" localSheetId="24">参14!$A$1:$AG$23</definedName>
    <definedName name="_xlnm.Print_Area" localSheetId="25">参17!$A$1:$AG$19</definedName>
    <definedName name="_xlnm.Print_Area" localSheetId="26">参17_別紙!$A$1:$P$50</definedName>
    <definedName name="_xlnm.Print_Area" localSheetId="3">参４_申請!$A$1:$F$29</definedName>
    <definedName name="_xlnm.Print_Area" localSheetId="4">参４_申請_事業計画!$A$1:$H$52</definedName>
    <definedName name="_xlnm.Print_Area" localSheetId="28">支出に係る届出!$A$1:$AG$36</definedName>
    <definedName name="_xlnm.Print_Area" localSheetId="32">'実施状況報告（様式2）'!$A$2:$AD$15</definedName>
    <definedName name="_xlnm.Print_Area" localSheetId="27">'収支報告書（金銭出納簿連動）'!$A$1:$V$48</definedName>
    <definedName name="_xlnm.Print_Area" localSheetId="5">別紙１①!$A$1:$T$69</definedName>
    <definedName name="_xlnm.Print_Area" localSheetId="7">別紙１③!$A$1:$N$63</definedName>
    <definedName name="_xlnm.Print_Area" localSheetId="8">別紙１④!$A$1:$X$287</definedName>
    <definedName name="_xlnm.Print_Area" localSheetId="1">別紙２①!$A$1:$S$140</definedName>
    <definedName name="_xlnm.Print_Area" localSheetId="17">'別紙２②（ネットワーク化活動計画）'!$A$1:$O$23</definedName>
    <definedName name="_xlnm.Print_Area" localSheetId="18">'別紙２③（ネットワーク化）'!$A$1:$O$71</definedName>
    <definedName name="_xlnm.Print_Area" localSheetId="19">'別紙２④（統合）'!$A$1:$O$58</definedName>
    <definedName name="_xlnm.Print_Area" localSheetId="20">'別紙２⑤（多様な組織等の参画）'!$A$1:$N$45</definedName>
    <definedName name="_xlnm.Print_Area" localSheetId="9">別紙３!$A$1:$AI$29</definedName>
    <definedName name="_xlnm.Print_Area" localSheetId="10">別紙４!$A$1:$AT$27</definedName>
    <definedName name="_xlnm.Print_Area" localSheetId="11">別紙５!$A$1:$AG$29</definedName>
    <definedName name="_xlnm.Print_Area" localSheetId="12">別紙６!$A$1:$AG$79</definedName>
    <definedName name="_xlnm.Print_Area" localSheetId="13">別紙７!$A$1:$P$31</definedName>
    <definedName name="_xlnm.Print_Area" localSheetId="14">'別紙７（別添）'!$A$1:$AG$43</definedName>
    <definedName name="_xlnm.Print_Area" localSheetId="15">別紙８!$A$1:$J$46</definedName>
    <definedName name="_xlnm.Print_Area" localSheetId="16">別紙９!$A$1:$J$40</definedName>
    <definedName name="_xlnm.Print_Titles" localSheetId="29">'活動記録（参考） '!$7:$8</definedName>
    <definedName name="_xlnm.Print_Titles" localSheetId="30">'金銭出納簿（今年度）（参考）'!$9:$9</definedName>
    <definedName name="_xlnm.Print_Titles" localSheetId="31">'金銭出納簿（前年度）（参考） '!$6:$6</definedName>
    <definedName name="_xlnm.Print_Titles" localSheetId="1">別紙２①!$12:$17</definedName>
    <definedName name="Range1">#REF!,#REF!,#REF!</definedName>
    <definedName name="Range2">#REF!,#REF!,#REF!,#REF!,#REF!,#REF!,#REF!</definedName>
    <definedName name="Range3">#REF!,#REF!,#REF!</definedName>
    <definedName name="Z_4D33B020_8F18_431B_BFB6_22453331905E_.wvu.PrintArea" localSheetId="30" hidden="1">'金銭出納簿（今年度）（参考）'!$A$1:$L$73</definedName>
    <definedName name="Z_4D33B020_8F18_431B_BFB6_22453331905E_.wvu.PrintArea" localSheetId="31" hidden="1">'金銭出納簿（前年度）（参考） '!$A$1:$K$70</definedName>
    <definedName name="ため池">#REF!</definedName>
    <definedName name="夏期湛水">#REF!</definedName>
    <definedName name="該当なし">#REF!</definedName>
    <definedName name="構成員" localSheetId="12">#REF!</definedName>
    <definedName name="構成員">#REF!</definedName>
    <definedName name="構成員一覧" localSheetId="12">#REF!</definedName>
    <definedName name="構成員一覧">#REF!</definedName>
    <definedName name="江の設置_作溝実施">#REF!</definedName>
    <definedName name="江の設置_作溝未実施">#REF!</definedName>
    <definedName name="採草放牧地" localSheetId="12">#REF!</definedName>
    <definedName name="採草放牧地">プルダウンリスト!$D$3:$D$10</definedName>
    <definedName name="水路">#REF!</definedName>
    <definedName name="草地" localSheetId="12">#REF!</definedName>
    <definedName name="草地">プルダウンリスト!$C$3:$C$10</definedName>
    <definedName name="地目" localSheetId="12">#REF!</definedName>
    <definedName name="地目">プルダウンリスト!$A$2:$D$2</definedName>
    <definedName name="中干し延期">#REF!</definedName>
    <definedName name="長期中干し">#REF!</definedName>
    <definedName name="直営施工を実施しない場合は○">#REF!</definedName>
    <definedName name="田" localSheetId="12">#REF!</definedName>
    <definedName name="田">プルダウンリスト!$A$3:$A$10</definedName>
    <definedName name="都道府県名" localSheetId="32">#REF!</definedName>
    <definedName name="都道府県名">#REF!</definedName>
    <definedName name="冬期湛水">#REF!</definedName>
    <definedName name="農道">#REF!</definedName>
    <definedName name="畑" localSheetId="12">#REF!</definedName>
    <definedName name="畑">プルダウンリスト!$B$3:$B$10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82" l="1"/>
  <c r="O16" i="82"/>
  <c r="L20" i="82"/>
  <c r="L18" i="82"/>
  <c r="L16" i="82"/>
  <c r="I18" i="82"/>
  <c r="I16" i="82"/>
  <c r="F18" i="82"/>
  <c r="F16" i="82"/>
  <c r="F11" i="74"/>
  <c r="F11" i="73"/>
  <c r="Z22" i="100"/>
  <c r="S47" i="24"/>
  <c r="G47" i="24"/>
  <c r="R47" i="24"/>
  <c r="G7" i="24"/>
  <c r="MP15" i="106"/>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L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E62" i="84"/>
  <c r="H51" i="87"/>
  <c r="H51" i="84"/>
  <c r="I51" i="84" s="1"/>
  <c r="G51" i="87"/>
  <c r="I51" i="87" s="1"/>
  <c r="G51" i="84"/>
  <c r="I10" i="84"/>
  <c r="L4" i="84"/>
  <c r="O2" i="92"/>
  <c r="N9" i="92"/>
  <c r="M9" i="92"/>
  <c r="F9" i="92"/>
  <c r="P48" i="85"/>
  <c r="F48" i="85"/>
  <c r="S40" i="85"/>
  <c r="P40" i="85"/>
  <c r="J34" i="85"/>
  <c r="AA18" i="85"/>
  <c r="AA32" i="85"/>
  <c r="AA21" i="85"/>
  <c r="AA22" i="85"/>
  <c r="AA23" i="85"/>
  <c r="AA24" i="85"/>
  <c r="AA25" i="85"/>
  <c r="AA26" i="85"/>
  <c r="AA27" i="85"/>
  <c r="AA28" i="85"/>
  <c r="AA29" i="85"/>
  <c r="AA30" i="85"/>
  <c r="AA31" i="85"/>
  <c r="AA20" i="85"/>
  <c r="AA19" i="85"/>
  <c r="Z18" i="85"/>
  <c r="Z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J18" i="85"/>
  <c r="DV13" i="106" l="1"/>
  <c r="DW13" i="106" s="1"/>
  <c r="DX13" i="106" s="1"/>
  <c r="DY13" i="106" s="1"/>
  <c r="DZ13" i="106" s="1"/>
  <c r="EA13" i="106" s="1"/>
  <c r="EB13" i="106" s="1"/>
  <c r="CM2" i="106"/>
  <c r="AE15" i="106"/>
  <c r="AF15" i="106"/>
  <c r="AF2" i="106" s="1"/>
  <c r="I110" i="87"/>
  <c r="F110" i="87"/>
  <c r="F109" i="87"/>
  <c r="F108" i="87"/>
  <c r="K107" i="87"/>
  <c r="F107" i="87"/>
  <c r="K106" i="87"/>
  <c r="I106" i="87"/>
  <c r="F106" i="87"/>
  <c r="F105" i="87"/>
  <c r="F104" i="87"/>
  <c r="K103" i="87"/>
  <c r="I103" i="87"/>
  <c r="F103" i="87"/>
  <c r="F102" i="87"/>
  <c r="F101" i="87"/>
  <c r="F100" i="87"/>
  <c r="K99" i="87"/>
  <c r="F99" i="87"/>
  <c r="F98" i="87"/>
  <c r="F97" i="87"/>
  <c r="F96" i="87"/>
  <c r="F95" i="87"/>
  <c r="I94" i="87"/>
  <c r="F94" i="87"/>
  <c r="E93" i="87"/>
  <c r="H92" i="87"/>
  <c r="E92" i="87"/>
  <c r="J91" i="87"/>
  <c r="E112" i="87"/>
  <c r="D49" i="87"/>
  <c r="D48" i="87"/>
  <c r="D47" i="87"/>
  <c r="D46" i="87"/>
  <c r="D45" i="87"/>
  <c r="D44" i="87"/>
  <c r="D43" i="87"/>
  <c r="D42" i="87"/>
  <c r="D41" i="87"/>
  <c r="D40" i="87"/>
  <c r="D39" i="87"/>
  <c r="D38" i="87"/>
  <c r="K108" i="87" s="1"/>
  <c r="D37" i="87"/>
  <c r="K102" i="87" s="1"/>
  <c r="D36" i="87"/>
  <c r="K109" i="87" s="1"/>
  <c r="D35" i="87"/>
  <c r="I107" i="87" s="1"/>
  <c r="D34" i="87"/>
  <c r="I105" i="87" s="1"/>
  <c r="D33" i="87"/>
  <c r="K110" i="87" s="1"/>
  <c r="D32" i="87"/>
  <c r="D31" i="87"/>
  <c r="D30" i="87"/>
  <c r="D29" i="87"/>
  <c r="D28" i="87"/>
  <c r="D27" i="87"/>
  <c r="D26" i="87"/>
  <c r="K95" i="87" s="1"/>
  <c r="D25" i="87"/>
  <c r="K94" i="87" s="1"/>
  <c r="D24" i="87"/>
  <c r="J92" i="87" s="1"/>
  <c r="D23" i="87"/>
  <c r="K104" i="87" s="1"/>
  <c r="D22" i="87"/>
  <c r="D21" i="87"/>
  <c r="K100" i="87" s="1"/>
  <c r="D20" i="87"/>
  <c r="D19" i="87"/>
  <c r="D18" i="87"/>
  <c r="K96" i="87" s="1"/>
  <c r="D17" i="87"/>
  <c r="I97" i="87" s="1"/>
  <c r="D16" i="87"/>
  <c r="I99" i="87" s="1"/>
  <c r="D15" i="87"/>
  <c r="K98" i="87" s="1"/>
  <c r="D14" i="87"/>
  <c r="D13" i="87"/>
  <c r="K101" i="87" s="1"/>
  <c r="D12" i="87"/>
  <c r="D11" i="87"/>
  <c r="H93" i="87" s="1"/>
  <c r="D10" i="87"/>
  <c r="H91" i="87" s="1"/>
  <c r="L4" i="87"/>
  <c r="Z8" i="93"/>
  <c r="Z9" i="93"/>
  <c r="I23" i="82"/>
  <c r="C21" i="82"/>
  <c r="C17" i="82"/>
  <c r="C19" i="82"/>
  <c r="M23" i="82"/>
  <c r="J23" i="82"/>
  <c r="G23" i="82"/>
  <c r="D23" i="82"/>
  <c r="G4" i="82"/>
  <c r="EC13" i="106" l="1"/>
  <c r="ED13" i="106" s="1"/>
  <c r="EE13" i="106" s="1"/>
  <c r="EF13" i="106" s="1"/>
  <c r="EG13" i="106" s="1"/>
  <c r="EH13" i="106" s="1"/>
  <c r="EI13" i="106" s="1"/>
  <c r="EJ13" i="106" s="1"/>
  <c r="H112" i="87"/>
  <c r="I102" i="87"/>
  <c r="I100" i="87"/>
  <c r="K105" i="87"/>
  <c r="I108" i="87"/>
  <c r="I95" i="87"/>
  <c r="I98" i="87"/>
  <c r="I109" i="87"/>
  <c r="I101" i="87"/>
  <c r="J93" i="87"/>
  <c r="J112" i="87" s="1"/>
  <c r="I96" i="87"/>
  <c r="I104" i="87"/>
  <c r="K97" i="87"/>
  <c r="O23" i="82"/>
  <c r="L23" i="82"/>
  <c r="F23" i="82"/>
  <c r="C23" i="82"/>
  <c r="K22" i="100"/>
  <c r="X7" i="100"/>
  <c r="B103" i="54"/>
  <c r="L60" i="54"/>
  <c r="A1" i="54"/>
  <c r="E6" i="94"/>
  <c r="E5" i="94"/>
  <c r="C31" i="82" l="1"/>
  <c r="EK13" i="106"/>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N23" i="92"/>
  <c r="M23" i="92"/>
  <c r="F23" i="92"/>
  <c r="N22" i="92"/>
  <c r="M22" i="92"/>
  <c r="F22" i="92"/>
  <c r="N21" i="92"/>
  <c r="M21" i="92"/>
  <c r="F21" i="92"/>
  <c r="N20" i="92"/>
  <c r="M20" i="92"/>
  <c r="F20" i="92"/>
  <c r="N19" i="92"/>
  <c r="M19" i="92"/>
  <c r="F19" i="92"/>
  <c r="N18" i="92"/>
  <c r="M18" i="92"/>
  <c r="F18" i="92"/>
  <c r="N17" i="92"/>
  <c r="M17" i="92"/>
  <c r="F17" i="92"/>
  <c r="N16" i="92"/>
  <c r="M16" i="92"/>
  <c r="F16" i="92"/>
  <c r="N15" i="92"/>
  <c r="M15" i="92"/>
  <c r="F15" i="92"/>
  <c r="N14" i="92"/>
  <c r="M14" i="92"/>
  <c r="F14" i="92"/>
  <c r="N13" i="92"/>
  <c r="M13" i="92"/>
  <c r="F13" i="92"/>
  <c r="N12" i="92"/>
  <c r="M12" i="92"/>
  <c r="F12" i="92"/>
  <c r="N11" i="92"/>
  <c r="M11" i="92"/>
  <c r="F11" i="92"/>
  <c r="N10" i="92"/>
  <c r="M10" i="92"/>
  <c r="F10" i="92"/>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K106" i="84"/>
  <c r="I106" i="84"/>
  <c r="Z28" i="85" s="1"/>
  <c r="K103" i="84"/>
  <c r="I103" i="84"/>
  <c r="Z25" i="85" s="1"/>
  <c r="MY13" i="106" l="1"/>
  <c r="MZ13" i="106" s="1"/>
  <c r="NA13" i="106" s="1"/>
  <c r="NB13" i="106" s="1"/>
  <c r="NC13" i="106" s="1"/>
  <c r="ND13" i="106" s="1"/>
  <c r="NE13" i="106" s="1"/>
  <c r="NF13" i="106" s="1"/>
  <c r="NG13" i="106" s="1"/>
  <c r="NH13" i="106" s="1"/>
  <c r="E112" i="84"/>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K101" i="84" l="1"/>
  <c r="I101" i="84"/>
  <c r="Z23" i="85" s="1"/>
  <c r="J23" i="85" s="1"/>
  <c r="I100" i="84"/>
  <c r="Z22" i="85" s="1"/>
  <c r="J22" i="85" s="1"/>
  <c r="K100" i="84"/>
  <c r="K102" i="84"/>
  <c r="I102" i="84"/>
  <c r="Z24" i="85" s="1"/>
  <c r="J24" i="85" s="1"/>
  <c r="J93" i="84"/>
  <c r="H93" i="84"/>
  <c r="K108" i="84"/>
  <c r="I108" i="84"/>
  <c r="Z30" i="85" s="1"/>
  <c r="J30" i="85" s="1"/>
  <c r="K104" i="84"/>
  <c r="Z26" i="85"/>
  <c r="J26" i="85" s="1"/>
  <c r="K99" i="84"/>
  <c r="I99" i="84"/>
  <c r="Z21" i="85" s="1"/>
  <c r="J21" i="85" s="1"/>
  <c r="K107" i="84"/>
  <c r="I107" i="84"/>
  <c r="Z29" i="85" s="1"/>
  <c r="J29" i="85" s="1"/>
  <c r="I97" i="84"/>
  <c r="J19" i="85" s="1"/>
  <c r="K97" i="84"/>
  <c r="K109" i="84"/>
  <c r="I109" i="84"/>
  <c r="Z31" i="85" s="1"/>
  <c r="J31" i="85" s="1"/>
  <c r="K98" i="84"/>
  <c r="I98" i="84"/>
  <c r="Z20" i="85" s="1"/>
  <c r="J20" i="85" s="1"/>
  <c r="J92" i="84"/>
  <c r="H92" i="84"/>
  <c r="J91" i="84"/>
  <c r="K94" i="84"/>
  <c r="K110" i="84"/>
  <c r="I110" i="84"/>
  <c r="Z32" i="85" s="1"/>
  <c r="J32" i="85" s="1"/>
  <c r="K96" i="84"/>
  <c r="I96" i="84"/>
  <c r="K95" i="84"/>
  <c r="I95" i="84"/>
  <c r="I105" i="84"/>
  <c r="Z27" i="85" s="1"/>
  <c r="J27" i="85" s="1"/>
  <c r="K105" i="84"/>
  <c r="F111" i="87" l="1"/>
  <c r="F112" i="87" s="1"/>
  <c r="K111" i="87"/>
  <c r="K112" i="87" s="1"/>
  <c r="Z33" i="85"/>
  <c r="J112" i="84"/>
  <c r="I112" i="84"/>
  <c r="H112" i="84"/>
  <c r="F112" i="84"/>
  <c r="K111" i="84"/>
  <c r="K112" i="84" s="1"/>
  <c r="J33" i="85"/>
  <c r="D15" i="69" l="1"/>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I18" i="65" l="1"/>
  <c r="M56" i="54"/>
  <c r="N56" i="54" s="1"/>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N33" i="54"/>
  <c r="I63" i="54" l="1"/>
  <c r="D47" i="24"/>
  <c r="C63" i="54"/>
  <c r="S63" i="54"/>
  <c r="N63" i="54"/>
  <c r="X63" i="54"/>
  <c r="DP15" i="106" l="1"/>
  <c r="U240" i="54"/>
  <c r="O47" i="24"/>
  <c r="F15" i="73"/>
  <c r="KJ15" i="106" s="1"/>
  <c r="KJ2" i="106" s="1"/>
  <c r="F15" i="74"/>
  <c r="LS15" i="106" s="1"/>
  <c r="LS2" i="106" s="1"/>
  <c r="J38" i="24"/>
  <c r="HN15" i="106" l="1"/>
  <c r="DP2" i="106"/>
  <c r="HN2" i="106" l="1"/>
  <c r="HT15" i="106"/>
  <c r="HT2" i="106" s="1"/>
  <c r="HP15" i="106"/>
  <c r="HP2" i="106" l="1"/>
  <c r="HQ2" i="106" s="1"/>
  <c r="HQ15" i="106"/>
  <c r="B64" i="24"/>
  <c r="G7" i="82"/>
  <c r="H3" i="25"/>
  <c r="G9" i="82"/>
  <c r="G5" i="82"/>
</calcChain>
</file>

<file path=xl/comments1.xml><?xml version="1.0" encoding="utf-8"?>
<comments xmlns="http://schemas.openxmlformats.org/spreadsheetml/2006/main">
  <authors>
    <author>作成者</author>
  </authors>
  <commentList>
    <comment ref="I17" authorId="0" shapeId="0">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shapeId="0">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comments2.xml><?xml version="1.0" encoding="utf-8"?>
<comments xmlns="http://schemas.openxmlformats.org/spreadsheetml/2006/main">
  <authors>
    <author>作成者</author>
  </authors>
  <commentList>
    <comment ref="F21" authorId="0" shapeId="0">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text>
        <r>
          <rPr>
            <sz val="8"/>
            <color indexed="81"/>
            <rFont val="MS P ゴシック"/>
            <family val="3"/>
            <charset val="128"/>
          </rPr>
          <t>交付申請面積は協定毎に、地目別・基準別の面積を小数第一位切り捨て、整数止めで整理します。</t>
        </r>
      </text>
    </comment>
    <comment ref="I55" authorId="0" shapeId="0">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3.xml><?xml version="1.0" encoding="utf-8"?>
<comments xmlns="http://schemas.openxmlformats.org/spreadsheetml/2006/main">
  <authors>
    <author>作成者</author>
  </authors>
  <commentList>
    <comment ref="EE15" authorId="0" shapeId="0">
      <text>
        <r>
          <rPr>
            <b/>
            <sz val="9"/>
            <color indexed="81"/>
            <rFont val="MS P ゴシック"/>
            <family val="3"/>
            <charset val="128"/>
          </rPr>
          <t>【別紙２①農用地の内訳等】⑤農用地の管理において、P列[農用地の現況]に"荒廃農地"かつQ列[具体的活動内容]に"復旧"と入力された面積の計。（畑、草地も同様の集計）</t>
        </r>
      </text>
    </comment>
    <comment ref="EH15" authorId="0" shapeId="0">
      <text>
        <r>
          <rPr>
            <b/>
            <sz val="9"/>
            <color indexed="81"/>
            <rFont val="MS P ゴシック"/>
            <family val="3"/>
            <charset val="128"/>
          </rPr>
          <t>【別紙２①農用地の内訳等】⑤農用地の管理において、P列[農用地の現況]に"被災地"かつQ列[具体的活動内容]に"復旧"と入力された面積の計。</t>
        </r>
      </text>
    </comment>
  </commentList>
</comments>
</file>

<file path=xl/sharedStrings.xml><?xml version="1.0" encoding="utf-8"?>
<sst xmlns="http://schemas.openxmlformats.org/spreadsheetml/2006/main" count="4787" uniqueCount="2057">
  <si>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</si>
  <si>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</si>
  <si>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</si>
  <si>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</si>
  <si>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</si>
  <si>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</si>
  <si>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</si>
  <si>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</si>
  <si>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</si>
  <si>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</si>
  <si>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</si>
  <si>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</si>
  <si>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</si>
  <si>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</si>
  <si>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</si>
  <si>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</si>
  <si>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</si>
  <si>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</si>
  <si>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</si>
  <si>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</si>
  <si>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</si>
  <si>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</si>
  <si>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</si>
  <si>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</si>
  <si>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</si>
  <si>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</si>
  <si>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</si>
  <si>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</si>
  <si>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</si>
  <si>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</si>
  <si>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</si>
  <si>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</si>
  <si>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</si>
  <si>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</si>
  <si>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</si>
  <si>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</si>
  <si>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</si>
  <si>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</si>
  <si>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</si>
  <si>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</si>
  <si>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構成員一覧</t>
    <rPh sb="0" eb="3">
      <t>コウセイイン</t>
    </rPh>
    <rPh sb="3" eb="5">
      <t>イチラン</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</si>
  <si>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</si>
  <si>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</si>
  <si>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</si>
  <si>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</si>
  <si>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</si>
  <si>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</si>
  <si>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</si>
  <si>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</si>
  <si>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</si>
  <si>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</si>
  <si>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</si>
  <si>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</si>
  <si>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</si>
  <si>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</si>
  <si>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</si>
  <si>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</si>
  <si>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</si>
  <si>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</si>
  <si>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</si>
  <si>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</si>
  <si>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</si>
  <si>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</si>
  <si>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</si>
  <si>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</si>
  <si>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</si>
  <si>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</si>
  <si>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</si>
  <si>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</si>
  <si>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○○県</t>
    <rPh sb="2" eb="3">
      <t>ケン</t>
    </rPh>
    <phoneticPr fontId="3"/>
  </si>
  <si>
    <t>△△市</t>
    <rPh sb="2" eb="3">
      <t>シ</t>
    </rPh>
    <phoneticPr fontId="3"/>
  </si>
  <si>
    <t>　</t>
  </si>
  <si>
    <t>集落協定名</t>
    <rPh sb="0" eb="2">
      <t>シュウラク</t>
    </rPh>
    <rPh sb="2" eb="4">
      <t>キョウテイ</t>
    </rPh>
    <rPh sb="4" eb="5">
      <t>メイ</t>
    </rPh>
    <phoneticPr fontId="3"/>
  </si>
  <si>
    <t>あいうえお集落協定</t>
    <rPh sb="5" eb="7">
      <t>シュウラク</t>
    </rPh>
    <rPh sb="7" eb="9">
      <t>キョウテイ</t>
    </rPh>
    <phoneticPr fontId="3"/>
  </si>
  <si>
    <t>中山間　太郎</t>
    <rPh sb="0" eb="3">
      <t>チュウサンカン</t>
    </rPh>
    <rPh sb="4" eb="6">
      <t>タロウ</t>
    </rPh>
    <phoneticPr fontId="3"/>
  </si>
  <si>
    <t>協定所在地</t>
    <rPh sb="0" eb="2">
      <t>キョウテイ</t>
    </rPh>
    <rPh sb="2" eb="5">
      <t>ショザイチ</t>
    </rPh>
    <phoneticPr fontId="3"/>
  </si>
  <si>
    <t>○○県△△市○町</t>
    <rPh sb="2" eb="3">
      <t>ケン</t>
    </rPh>
    <rPh sb="5" eb="6">
      <t>シ</t>
    </rPh>
    <rPh sb="7" eb="8">
      <t>チョウ</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</si>
  <si>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</si>
  <si>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</si>
  <si>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</si>
  <si>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</si>
  <si>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</si>
  <si>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 ○○</t>
    <phoneticPr fontId="3"/>
  </si>
  <si>
    <t>○○県○○市○○</t>
    <rPh sb="2" eb="3">
      <t>ケン</t>
    </rPh>
    <rPh sb="5" eb="6">
      <t>シ</t>
    </rPh>
    <phoneticPr fontId="3"/>
  </si>
  <si>
    <t>A</t>
  </si>
  <si>
    <t>カ</t>
  </si>
  <si>
    <t>−</t>
  </si>
  <si>
    <t>C</t>
  </si>
  <si>
    <t>B</t>
  </si>
  <si>
    <t>E</t>
  </si>
  <si>
    <t>代表者</t>
    <rPh sb="0" eb="2">
      <t>ダイヒョウ</t>
    </rPh>
    <rPh sb="2" eb="3">
      <t>シャ</t>
    </rPh>
    <phoneticPr fontId="3"/>
  </si>
  <si>
    <t>書記担当</t>
    <rPh sb="0" eb="2">
      <t>ショキ</t>
    </rPh>
    <rPh sb="2" eb="4">
      <t>タントウ</t>
    </rPh>
    <phoneticPr fontId="3"/>
  </si>
  <si>
    <t>会計担当</t>
    <rPh sb="0" eb="2">
      <t>カイケイ</t>
    </rPh>
    <rPh sb="2" eb="4">
      <t>タントウ</t>
    </rPh>
    <phoneticPr fontId="3"/>
  </si>
  <si>
    <t>○○○○</t>
    <phoneticPr fontId="3"/>
  </si>
  <si>
    <t>農事組合法人 ○○営農</t>
    <rPh sb="0" eb="2">
      <t>ノウジ</t>
    </rPh>
    <rPh sb="2" eb="4">
      <t>クミアイ</t>
    </rPh>
    <rPh sb="4" eb="6">
      <t>ホウジン</t>
    </rPh>
    <rPh sb="9" eb="11">
      <t>エイノウ</t>
    </rPh>
    <phoneticPr fontId="3"/>
  </si>
  <si>
    <t>ア</t>
  </si>
  <si>
    <t>NPO法人 ○○○○</t>
    <rPh sb="3" eb="5">
      <t>ホウジン</t>
    </rPh>
    <phoneticPr fontId="3"/>
  </si>
  <si>
    <t>キ</t>
  </si>
  <si>
    <t>ウ</t>
  </si>
  <si>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</si>
  <si>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</si>
  <si>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</si>
  <si>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</si>
  <si>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</si>
  <si>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</si>
  <si>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</si>
  <si>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</si>
  <si>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</si>
  <si>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</si>
  <si>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</si>
  <si>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</si>
  <si>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</si>
  <si>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</si>
  <si>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</si>
  <si>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</si>
  <si>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</si>
  <si>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</si>
  <si>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</si>
  <si>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</si>
  <si>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</si>
  <si>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</si>
  <si>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</si>
  <si>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</si>
  <si>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</si>
  <si>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○○集落</t>
    <rPh sb="2" eb="4">
      <t>シュウラク</t>
    </rPh>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</si>
  <si>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</si>
  <si>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</si>
  <si>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</si>
  <si>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</si>
  <si>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</si>
  <si>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</si>
  <si>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</si>
  <si>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</si>
  <si>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</si>
  <si>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</si>
  <si>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</si>
  <si>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</si>
  <si>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</si>
  <si>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</si>
  <si>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</si>
  <si>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</si>
  <si>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</si>
  <si>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</si>
  <si>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</si>
  <si>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</si>
  <si>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</si>
  <si>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</si>
  <si>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</si>
  <si>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</si>
  <si>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</si>
  <si>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</si>
  <si>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</si>
  <si>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</si>
  <si>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</si>
  <si>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</si>
  <si>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</si>
  <si>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</si>
  <si>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</si>
  <si>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</si>
  <si>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</si>
  <si>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</si>
  <si>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</si>
  <si>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</si>
  <si>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</si>
  <si>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</si>
  <si>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</si>
  <si>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</si>
  <si>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</si>
  <si>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</si>
  <si>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</si>
  <si>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</si>
  <si>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</si>
  <si>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</si>
  <si>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</si>
  <si>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</si>
  <si>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</si>
  <si>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</si>
  <si>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</si>
  <si>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</si>
  <si>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</si>
  <si>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</si>
  <si>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</si>
  <si>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</si>
  <si>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</si>
  <si>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</si>
  <si>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</si>
  <si>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</si>
  <si>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</si>
  <si>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</si>
  <si>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超急傾斜農地
○○団地
対象農用地面積：
●●●㎡ 
（田●●㎡,畑●●㎡）</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</si>
  <si>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</si>
  <si>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</si>
  <si>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</si>
  <si>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</si>
  <si>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</si>
  <si>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</si>
  <si>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</si>
  <si>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イ</t>
  </si>
  <si>
    <t>集落全体</t>
    <rPh sb="0" eb="2">
      <t>シュウラク</t>
    </rPh>
    <rPh sb="2" eb="4">
      <t>ゼンタイ</t>
    </rPh>
    <phoneticPr fontId="3"/>
  </si>
  <si>
    <t>○○地区</t>
    <rPh sb="2" eb="4">
      <t>チク</t>
    </rPh>
    <phoneticPr fontId="3"/>
  </si>
  <si>
    <t>★記入の手順と注意事項</t>
    <rPh sb="1" eb="3">
      <t>キニュウ</t>
    </rPh>
    <rPh sb="4" eb="6">
      <t>テジュン</t>
    </rPh>
    <rPh sb="7" eb="9">
      <t>チュウイ</t>
    </rPh>
    <rPh sb="9" eb="11">
      <t>ジコウ</t>
    </rPh>
    <phoneticPr fontId="3"/>
  </si>
  <si>
    <t>必要に応じて</t>
    <rPh sb="0" eb="2">
      <t>ヒツヨウ</t>
    </rPh>
    <rPh sb="3" eb="4">
      <t>オウ</t>
    </rPh>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</si>
  <si>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</si>
  <si>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</si>
  <si>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</si>
  <si>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</si>
  <si>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</si>
  <si>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</si>
  <si>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</si>
  <si>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</si>
  <si>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</si>
  <si>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地番</t>
    <phoneticPr fontId="3"/>
  </si>
  <si>
    <t>地目</t>
    <phoneticPr fontId="3"/>
  </si>
  <si>
    <t>小区画・不整形</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</si>
  <si>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</si>
  <si>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</si>
  <si>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</si>
  <si>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</si>
  <si>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</si>
  <si>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</si>
  <si>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</si>
  <si>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</si>
  <si>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</si>
  <si>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</si>
  <si>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</si>
  <si>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</si>
  <si>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</si>
  <si>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</si>
  <si>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</si>
  <si>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</si>
  <si>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</si>
  <si>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</si>
  <si>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</si>
  <si>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</si>
  <si>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</si>
  <si>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</si>
  <si>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</si>
  <si>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</si>
  <si>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</si>
  <si>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</si>
  <si>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</si>
  <si>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</si>
  <si>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</si>
  <si>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</si>
  <si>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</si>
  <si>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</si>
  <si>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</si>
  <si>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</si>
  <si>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</si>
  <si>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</si>
  <si>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</si>
  <si>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</si>
  <si>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</si>
  <si>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</si>
  <si>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</si>
  <si>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</si>
  <si>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</si>
  <si>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</si>
  <si>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急傾斜</t>
    <rPh sb="0" eb="3">
      <t>キュウケイシャ</t>
    </rPh>
    <phoneticPr fontId="3"/>
  </si>
  <si>
    <t>特認基準</t>
    <rPh sb="0" eb="2">
      <t>トクニン</t>
    </rPh>
    <rPh sb="2" eb="4">
      <t>キジュン</t>
    </rPh>
    <phoneticPr fontId="3"/>
  </si>
  <si>
    <t>○○町○○番の１</t>
    <rPh sb="2" eb="3">
      <t>マチ</t>
    </rPh>
    <rPh sb="5" eb="6">
      <t>バン</t>
    </rPh>
    <phoneticPr fontId="3"/>
  </si>
  <si>
    <t>農林太郎</t>
    <rPh sb="0" eb="2">
      <t>ノウリン</t>
    </rPh>
    <rPh sb="2" eb="4">
      <t>タロウ</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</si>
  <si>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</si>
  <si>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○○の実施に当たって集落全体の企画・立案・取りまとめを行う</t>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</si>
  <si>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</si>
  <si>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</si>
  <si>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</si>
  <si>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</si>
  <si>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</si>
  <si>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</si>
  <si>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</si>
  <si>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</si>
  <si>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</si>
  <si>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</si>
  <si>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</si>
  <si>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</si>
  <si>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</si>
  <si>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</si>
  <si>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</si>
  <si>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</si>
  <si>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</si>
  <si>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</si>
  <si>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</si>
  <si>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</si>
  <si>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</si>
  <si>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</si>
  <si>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</si>
  <si>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</si>
  <si>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</si>
  <si>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</si>
  <si>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</si>
  <si>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</si>
  <si>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</si>
  <si>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</si>
  <si>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</si>
  <si>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</si>
  <si>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住　所</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</si>
  <si>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</si>
  <si>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</si>
  <si>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</si>
  <si>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特認地域</t>
  </si>
  <si>
    <t>単価一覧</t>
    <rPh sb="0" eb="2">
      <t>タンカ</t>
    </rPh>
    <rPh sb="2" eb="4">
      <t>イチラン</t>
    </rPh>
    <phoneticPr fontId="3"/>
  </si>
  <si>
    <t>田</t>
    <rPh sb="0" eb="1">
      <t>デン</t>
    </rPh>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</si>
  <si>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</si>
  <si>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</si>
  <si>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</si>
  <si>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協定に含めない管理すべき農用地</t>
    <rPh sb="0" eb="2">
      <t>キョウテイ</t>
    </rPh>
    <rPh sb="3" eb="4">
      <t>フク</t>
    </rPh>
    <rPh sb="7" eb="9">
      <t>カンリ</t>
    </rPh>
    <rPh sb="12" eb="15">
      <t>ノウヨウチ</t>
    </rPh>
    <phoneticPr fontId="3"/>
  </si>
  <si>
    <t>畑</t>
    <rPh sb="0" eb="1">
      <t>ハタ</t>
    </rPh>
    <phoneticPr fontId="3"/>
  </si>
  <si>
    <t>草地</t>
    <rPh sb="0" eb="2">
      <t>ソウチ</t>
    </rPh>
    <phoneticPr fontId="3"/>
  </si>
  <si>
    <t>採草放牧地</t>
    <rPh sb="0" eb="2">
      <t>サイソウ</t>
    </rPh>
    <rPh sb="2" eb="4">
      <t>ホウボク</t>
    </rPh>
    <rPh sb="4" eb="5">
      <t>チ</t>
    </rPh>
    <phoneticPr fontId="3"/>
  </si>
  <si>
    <t>草地比率の高い草地</t>
    <rPh sb="0" eb="2">
      <t>ソウチ</t>
    </rPh>
    <rPh sb="2" eb="4">
      <t>ヒリツ</t>
    </rPh>
    <rPh sb="5" eb="6">
      <t>タカ</t>
    </rPh>
    <rPh sb="7" eb="9">
      <t>ソウチ</t>
    </rPh>
    <phoneticPr fontId="3"/>
  </si>
  <si>
    <t>地目、傾斜</t>
    <rPh sb="0" eb="2">
      <t>チモク</t>
    </rPh>
    <rPh sb="3" eb="5">
      <t>ケイシャ</t>
    </rPh>
    <phoneticPr fontId="3"/>
  </si>
  <si>
    <t>交付単価</t>
    <rPh sb="0" eb="2">
      <t>コウフ</t>
    </rPh>
    <rPh sb="2" eb="4">
      <t>タンカ</t>
    </rPh>
    <phoneticPr fontId="3"/>
  </si>
  <si>
    <t>○○町○○番の２</t>
    <rPh sb="2" eb="3">
      <t>マチ</t>
    </rPh>
    <rPh sb="5" eb="6">
      <t>バン</t>
    </rPh>
    <phoneticPr fontId="3"/>
  </si>
  <si>
    <t>○○町○○番の３</t>
    <rPh sb="2" eb="3">
      <t>マチ</t>
    </rPh>
    <rPh sb="5" eb="6">
      <t>バン</t>
    </rPh>
    <phoneticPr fontId="3"/>
  </si>
  <si>
    <t>○○町○○番の４</t>
    <rPh sb="2" eb="3">
      <t>マチ</t>
    </rPh>
    <rPh sb="5" eb="6">
      <t>バン</t>
    </rPh>
    <phoneticPr fontId="3"/>
  </si>
  <si>
    <t>○○町○○番の５</t>
    <rPh sb="2" eb="3">
      <t>マチ</t>
    </rPh>
    <rPh sb="5" eb="6">
      <t>バン</t>
    </rPh>
    <phoneticPr fontId="3"/>
  </si>
  <si>
    <t>○○町○○番の６</t>
    <rPh sb="2" eb="3">
      <t>マチ</t>
    </rPh>
    <rPh sb="5" eb="6">
      <t>バン</t>
    </rPh>
    <phoneticPr fontId="3"/>
  </si>
  <si>
    <t>○○町○○番の７</t>
    <rPh sb="2" eb="3">
      <t>マチ</t>
    </rPh>
    <rPh sb="5" eb="6">
      <t>バン</t>
    </rPh>
    <phoneticPr fontId="3"/>
  </si>
  <si>
    <t>○○町○○番の８</t>
    <rPh sb="2" eb="3">
      <t>マチ</t>
    </rPh>
    <rPh sb="5" eb="6">
      <t>バン</t>
    </rPh>
    <phoneticPr fontId="3"/>
  </si>
  <si>
    <t>農用地の現況及び活動内容</t>
    <phoneticPr fontId="3"/>
  </si>
  <si>
    <t>土地改良通年施行</t>
    <phoneticPr fontId="3"/>
  </si>
  <si>
    <t>○○町○○番の９</t>
    <rPh sb="2" eb="3">
      <t>マチ</t>
    </rPh>
    <rPh sb="5" eb="6">
      <t>バン</t>
    </rPh>
    <phoneticPr fontId="3"/>
  </si>
  <si>
    <t>○○町○○番の１０</t>
    <rPh sb="2" eb="3">
      <t>マチ</t>
    </rPh>
    <rPh sb="5" eb="6">
      <t>バン</t>
    </rPh>
    <phoneticPr fontId="3"/>
  </si>
  <si>
    <t>F</t>
  </si>
  <si>
    <t>G</t>
  </si>
  <si>
    <t>H</t>
  </si>
  <si>
    <t>I</t>
  </si>
  <si>
    <t>J</t>
  </si>
  <si>
    <t>○○ ○○土地改良区</t>
    <rPh sb="5" eb="7">
      <t>トチ</t>
    </rPh>
    <rPh sb="7" eb="9">
      <t>カイリョウ</t>
    </rPh>
    <rPh sb="9" eb="10">
      <t>ク</t>
    </rPh>
    <phoneticPr fontId="3"/>
  </si>
  <si>
    <t>K</t>
  </si>
  <si>
    <t>L</t>
  </si>
  <si>
    <t>M</t>
  </si>
  <si>
    <t>エ</t>
  </si>
  <si>
    <t>ケ</t>
  </si>
  <si>
    <t>農事組合法人 ××営農</t>
    <rPh sb="0" eb="2">
      <t>ノウジ</t>
    </rPh>
    <rPh sb="2" eb="4">
      <t>クミアイ</t>
    </rPh>
    <rPh sb="4" eb="6">
      <t>ホウジン</t>
    </rPh>
    <rPh sb="9" eb="11">
      <t>エイノウ</t>
    </rPh>
    <phoneticPr fontId="3"/>
  </si>
  <si>
    <t>○○組合</t>
    <rPh sb="2" eb="4">
      <t>クミアイ</t>
    </rPh>
    <phoneticPr fontId="3"/>
  </si>
  <si>
    <t>××組合</t>
    <rPh sb="2" eb="4">
      <t>クミアイ</t>
    </rPh>
    <phoneticPr fontId="3"/>
  </si>
  <si>
    <t>ア</t>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</si>
  <si>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</si>
  <si>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</si>
  <si>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○○の実施に当たって○○地区の企画・立案・取りまとめを行う</t>
    <rPh sb="12" eb="14">
      <t>チク</t>
    </rPh>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</si>
  <si>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</si>
  <si>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</si>
  <si>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</si>
  <si>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</si>
  <si>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</si>
  <si>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</si>
  <si>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</si>
  <si>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</si>
  <si>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</si>
  <si>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</si>
  <si>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</si>
  <si>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</si>
  <si>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○○を実施する</t>
    <rPh sb="3" eb="5">
      <t>ジッシ</t>
    </rPh>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</si>
  <si>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</si>
  <si>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</si>
  <si>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</si>
  <si>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</si>
  <si>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</si>
  <si>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</si>
  <si>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</si>
  <si>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</si>
  <si>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</si>
  <si>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</si>
  <si>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</si>
  <si>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</si>
  <si>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</si>
  <si>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</si>
  <si>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</si>
  <si>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</si>
  <si>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</si>
  <si>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</si>
  <si>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</si>
  <si>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</si>
  <si>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</si>
  <si>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</si>
  <si>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</si>
  <si>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</si>
  <si>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</si>
  <si>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</si>
  <si>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</si>
  <si>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</si>
  <si>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</si>
  <si>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</si>
  <si>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</si>
  <si>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</si>
  <si>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</si>
  <si>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</si>
  <si>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</si>
  <si>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</si>
  <si>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</si>
  <si>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</si>
  <si>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</si>
  <si>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</si>
  <si>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</si>
  <si>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</si>
  <si>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</si>
  <si>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</si>
  <si>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</si>
  <si>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</si>
  <si>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</si>
  <si>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</si>
  <si>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</si>
  <si>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</si>
  <si>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耕作地</t>
    <rPh sb="0" eb="2">
      <t>コウサク</t>
    </rPh>
    <rPh sb="2" eb="3">
      <t>チ</t>
    </rPh>
    <phoneticPr fontId="3"/>
  </si>
  <si>
    <t>その他（具体的活動内容欄に記入）</t>
    <rPh sb="4" eb="7">
      <t>グタイテキ</t>
    </rPh>
    <rPh sb="7" eb="9">
      <t>カツドウ</t>
    </rPh>
    <rPh sb="9" eb="11">
      <t>ナイヨウ</t>
    </rPh>
    <rPh sb="11" eb="12">
      <t>ラン</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</si>
  <si>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</si>
  <si>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</si>
  <si>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</si>
  <si>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</si>
  <si>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</si>
  <si>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</si>
  <si>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　</t>
    <phoneticPr fontId="3"/>
  </si>
  <si>
    <t>A1団地</t>
    <rPh sb="2" eb="4">
      <t>ダンチ</t>
    </rPh>
    <phoneticPr fontId="3"/>
  </si>
  <si>
    <t>B1団地</t>
    <rPh sb="2" eb="4">
      <t>ダンチ</t>
    </rPh>
    <phoneticPr fontId="3"/>
  </si>
  <si>
    <t>B2団地</t>
    <rPh sb="2" eb="4">
      <t>ダンチ</t>
    </rPh>
    <phoneticPr fontId="3"/>
  </si>
  <si>
    <t>B3団地</t>
    <rPh sb="2" eb="4">
      <t>ダンチ</t>
    </rPh>
    <phoneticPr fontId="3"/>
  </si>
  <si>
    <t>B4団地</t>
    <rPh sb="2" eb="4">
      <t>ダンチ</t>
    </rPh>
    <phoneticPr fontId="3"/>
  </si>
  <si>
    <t>B5団地</t>
    <rPh sb="2" eb="4">
      <t>ダンチ</t>
    </rPh>
    <phoneticPr fontId="3"/>
  </si>
  <si>
    <t>B6団地</t>
    <rPh sb="2" eb="4">
      <t>ダンチ</t>
    </rPh>
    <phoneticPr fontId="3"/>
  </si>
  <si>
    <t>B7団地</t>
    <rPh sb="2" eb="4">
      <t>ダンチ</t>
    </rPh>
    <phoneticPr fontId="3"/>
  </si>
  <si>
    <t>B8団地</t>
    <rPh sb="2" eb="4">
      <t>ダンチ</t>
    </rPh>
    <phoneticPr fontId="3"/>
  </si>
  <si>
    <t>C1団地</t>
    <rPh sb="2" eb="4">
      <t>ダンチ</t>
    </rPh>
    <phoneticPr fontId="3"/>
  </si>
  <si>
    <t>D1団地</t>
    <rPh sb="2" eb="4">
      <t>ダンチ</t>
    </rPh>
    <phoneticPr fontId="3"/>
  </si>
  <si>
    <t>○○町○○番の２４</t>
    <rPh sb="2" eb="3">
      <t>マチ</t>
    </rPh>
    <rPh sb="5" eb="6">
      <t>バン</t>
    </rPh>
    <phoneticPr fontId="3"/>
  </si>
  <si>
    <t>○○町○○番の２５</t>
    <rPh sb="2" eb="3">
      <t>マチ</t>
    </rPh>
    <rPh sb="5" eb="6">
      <t>バン</t>
    </rPh>
    <phoneticPr fontId="3"/>
  </si>
  <si>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3"/>
  </si>
  <si>
    <t>○○○○他</t>
    <rPh sb="4" eb="5">
      <t>ホカ</t>
    </rPh>
    <phoneticPr fontId="3"/>
  </si>
  <si>
    <t>○○○○</t>
  </si>
  <si>
    <t>E1団地</t>
    <rPh sb="2" eb="4">
      <t>ダンチ</t>
    </rPh>
    <phoneticPr fontId="3"/>
  </si>
  <si>
    <t>F1団地</t>
    <rPh sb="2" eb="4">
      <t>ダンチ</t>
    </rPh>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</si>
  <si>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</si>
  <si>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</si>
  <si>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</si>
  <si>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〇</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</si>
  <si>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</si>
  <si>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</si>
  <si>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</si>
  <si>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</si>
  <si>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</si>
  <si>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</si>
  <si>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</si>
  <si>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</si>
  <si>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</si>
  <si>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</si>
  <si>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3"/>
  </si>
  <si>
    <t>[013]うち中核的リーダー</t>
    <phoneticPr fontId="3"/>
  </si>
  <si>
    <t>[016]農業者（人）</t>
    <phoneticPr fontId="3"/>
  </si>
  <si>
    <t>[017]農業法人数</t>
    <rPh sb="5" eb="7">
      <t>ノウギョウ</t>
    </rPh>
    <rPh sb="7" eb="9">
      <t>ホウジン</t>
    </rPh>
    <rPh sb="9" eb="10">
      <t>スウ</t>
    </rPh>
    <phoneticPr fontId="3"/>
  </si>
  <si>
    <t>[018]農業生産組織数</t>
    <rPh sb="5" eb="7">
      <t>ノウギョウ</t>
    </rPh>
    <rPh sb="7" eb="9">
      <t>セイサン</t>
    </rPh>
    <rPh sb="9" eb="11">
      <t>ソシキ</t>
    </rPh>
    <rPh sb="11" eb="12">
      <t>スウ</t>
    </rPh>
    <phoneticPr fontId="3"/>
  </si>
  <si>
    <t>[019]土地改良区</t>
    <phoneticPr fontId="3"/>
  </si>
  <si>
    <t>[020]水利組合</t>
    <phoneticPr fontId="3"/>
  </si>
  <si>
    <t>[021]非農業者（人）</t>
    <phoneticPr fontId="3"/>
  </si>
  <si>
    <t>[022]その他</t>
    <phoneticPr fontId="3"/>
  </si>
  <si>
    <t>[023]協定参加者の年齢区分別計</t>
    <phoneticPr fontId="3"/>
  </si>
  <si>
    <t>[024]参加者_39歳以下</t>
    <phoneticPr fontId="3"/>
  </si>
  <si>
    <t>[025]参加者_40～44歳</t>
    <phoneticPr fontId="3"/>
  </si>
  <si>
    <t>[026]参加者_45～49歳</t>
    <phoneticPr fontId="3"/>
  </si>
  <si>
    <t>[027]参加者_50～54歳</t>
    <phoneticPr fontId="3"/>
  </si>
  <si>
    <t>[028]参加者_55～59歳</t>
    <phoneticPr fontId="3"/>
  </si>
  <si>
    <t>[029]参加者_60～64歳</t>
    <phoneticPr fontId="3"/>
  </si>
  <si>
    <t>[030]参加者_65～69歳</t>
    <phoneticPr fontId="3"/>
  </si>
  <si>
    <t>[031]参加者_70～74歳</t>
    <phoneticPr fontId="3"/>
  </si>
  <si>
    <t>[032]参加者_75～79歳</t>
    <phoneticPr fontId="3"/>
  </si>
  <si>
    <t>[033]参加者_80歳以上</t>
    <phoneticPr fontId="3"/>
  </si>
  <si>
    <t>①協定識別事項</t>
    <rPh sb="1" eb="3">
      <t>キョウテイ</t>
    </rPh>
    <rPh sb="3" eb="5">
      <t>シキベツ</t>
    </rPh>
    <rPh sb="5" eb="7">
      <t>ジコウ</t>
    </rPh>
    <phoneticPr fontId="3"/>
  </si>
  <si>
    <t>②協定参加者</t>
    <rPh sb="1" eb="3">
      <t>キョウテイ</t>
    </rPh>
    <rPh sb="3" eb="6">
      <t>サンカシャ</t>
    </rPh>
    <phoneticPr fontId="3"/>
  </si>
  <si>
    <t>協定識別コード</t>
    <rPh sb="0" eb="2">
      <t>キョウテイ</t>
    </rPh>
    <rPh sb="2" eb="4">
      <t>シキベツ</t>
    </rPh>
    <phoneticPr fontId="3"/>
  </si>
  <si>
    <t>市町村名</t>
    <rPh sb="0" eb="3">
      <t>シチョウソン</t>
    </rPh>
    <rPh sb="3" eb="4">
      <t>メイ</t>
    </rPh>
    <phoneticPr fontId="3"/>
  </si>
  <si>
    <t>地方公共団体コード</t>
    <rPh sb="0" eb="2">
      <t>チホウ</t>
    </rPh>
    <rPh sb="2" eb="4">
      <t>コウキョウ</t>
    </rPh>
    <rPh sb="4" eb="6">
      <t>ダンタイ</t>
    </rPh>
    <phoneticPr fontId="3"/>
  </si>
  <si>
    <t>協定識別コード重複確認セル</t>
    <rPh sb="0" eb="2">
      <t>キョウテイ</t>
    </rPh>
    <rPh sb="2" eb="4">
      <t>シキベツ</t>
    </rPh>
    <rPh sb="7" eb="9">
      <t>ジュウフク</t>
    </rPh>
    <rPh sb="9" eb="11">
      <t>カクニン</t>
    </rPh>
    <phoneticPr fontId="3"/>
  </si>
  <si>
    <t>協定の所在地</t>
    <rPh sb="0" eb="2">
      <t>キョウテイ</t>
    </rPh>
    <rPh sb="3" eb="6">
      <t>ショザイチ</t>
    </rPh>
    <phoneticPr fontId="3"/>
  </si>
  <si>
    <t>協定認定年度（交付開始年度）</t>
    <rPh sb="0" eb="2">
      <t>キョウテイ</t>
    </rPh>
    <rPh sb="2" eb="4">
      <t>ニンテイ</t>
    </rPh>
    <rPh sb="4" eb="6">
      <t>ネンド</t>
    </rPh>
    <rPh sb="7" eb="9">
      <t>コウフ</t>
    </rPh>
    <rPh sb="9" eb="11">
      <t>カイシ</t>
    </rPh>
    <rPh sb="11" eb="13">
      <t>ネンド</t>
    </rPh>
    <phoneticPr fontId="3"/>
  </si>
  <si>
    <t>複数の市町村にまたがる協定の事項</t>
    <phoneticPr fontId="3"/>
  </si>
  <si>
    <t>協定参加者総計</t>
    <rPh sb="0" eb="2">
      <t>キョウテイ</t>
    </rPh>
    <rPh sb="2" eb="5">
      <t>サンカシャ</t>
    </rPh>
    <rPh sb="5" eb="7">
      <t>ソウケイ</t>
    </rPh>
    <phoneticPr fontId="3"/>
  </si>
  <si>
    <t>協定整理
番号</t>
    <rPh sb="0" eb="2">
      <t>キョウテイ</t>
    </rPh>
    <rPh sb="2" eb="4">
      <t>セイリ</t>
    </rPh>
    <rPh sb="5" eb="7">
      <t>バンゴウ</t>
    </rPh>
    <phoneticPr fontId="3"/>
  </si>
  <si>
    <t>農業者（人）</t>
    <rPh sb="0" eb="3">
      <t>ノウギョウシャ</t>
    </rPh>
    <rPh sb="4" eb="5">
      <t>ニン</t>
    </rPh>
    <phoneticPr fontId="3"/>
  </si>
  <si>
    <t>農業法人数</t>
    <rPh sb="0" eb="2">
      <t>ノウギョウ</t>
    </rPh>
    <rPh sb="2" eb="4">
      <t>ホウジン</t>
    </rPh>
    <rPh sb="4" eb="5">
      <t>スウ</t>
    </rPh>
    <phoneticPr fontId="3"/>
  </si>
  <si>
    <t>農業生産組織数</t>
    <rPh sb="0" eb="6">
      <t>ノウギョウセイサンソシキ</t>
    </rPh>
    <rPh sb="6" eb="7">
      <t>スウ</t>
    </rPh>
    <phoneticPr fontId="3"/>
  </si>
  <si>
    <t>土地改良区</t>
    <rPh sb="0" eb="2">
      <t>トチ</t>
    </rPh>
    <rPh sb="2" eb="4">
      <t>カイリョウ</t>
    </rPh>
    <rPh sb="4" eb="5">
      <t>ク</t>
    </rPh>
    <phoneticPr fontId="3"/>
  </si>
  <si>
    <t>水利組合</t>
    <rPh sb="0" eb="2">
      <t>スイリ</t>
    </rPh>
    <rPh sb="2" eb="4">
      <t>クミアイ</t>
    </rPh>
    <phoneticPr fontId="3"/>
  </si>
  <si>
    <t>非農業者（人）</t>
    <rPh sb="0" eb="1">
      <t>ヒ</t>
    </rPh>
    <rPh sb="1" eb="4">
      <t>ノウギョウシャ</t>
    </rPh>
    <rPh sb="5" eb="6">
      <t>ニン</t>
    </rPh>
    <phoneticPr fontId="3"/>
  </si>
  <si>
    <t>その他</t>
    <rPh sb="2" eb="3">
      <t>タ</t>
    </rPh>
    <phoneticPr fontId="3"/>
  </si>
  <si>
    <t>協定参加者の年齢区分別計</t>
    <rPh sb="0" eb="2">
      <t>キョウテイ</t>
    </rPh>
    <rPh sb="2" eb="5">
      <t>サンカシャ</t>
    </rPh>
    <rPh sb="6" eb="8">
      <t>ネンレイ</t>
    </rPh>
    <rPh sb="8" eb="10">
      <t>クブン</t>
    </rPh>
    <rPh sb="10" eb="11">
      <t>ベツ</t>
    </rPh>
    <rPh sb="11" eb="12">
      <t>ケイ</t>
    </rPh>
    <phoneticPr fontId="3"/>
  </si>
  <si>
    <t>39歳以下</t>
    <rPh sb="2" eb="5">
      <t>サイイカ</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</si>
  <si>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</si>
  <si>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</si>
  <si>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</si>
  <si>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</si>
  <si>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</si>
  <si>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</si>
  <si>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</si>
  <si>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</si>
  <si>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80歳以上</t>
    <rPh sb="2" eb="3">
      <t>サイ</t>
    </rPh>
    <rPh sb="3" eb="5">
      <t>イジョウ</t>
    </rPh>
    <phoneticPr fontId="3"/>
  </si>
  <si>
    <t>うち
中核的リーダー（人）</t>
    <rPh sb="3" eb="6">
      <t>チュウカクテキ</t>
    </rPh>
    <rPh sb="11" eb="12">
      <t>ニン</t>
    </rPh>
    <phoneticPr fontId="3"/>
  </si>
  <si>
    <t>整数</t>
    <rPh sb="0" eb="2">
      <t>セイスウ</t>
    </rPh>
    <phoneticPr fontId="3"/>
  </si>
  <si>
    <t>自動入力</t>
    <rPh sb="0" eb="2">
      <t>ジドウ</t>
    </rPh>
    <rPh sb="2" eb="4">
      <t>ニュウリョク</t>
    </rPh>
    <phoneticPr fontId="3"/>
  </si>
  <si>
    <t>文字</t>
    <rPh sb="0" eb="2">
      <t>モジ</t>
    </rPh>
    <phoneticPr fontId="3"/>
  </si>
  <si>
    <t>リスト</t>
    <phoneticPr fontId="3"/>
  </si>
  <si>
    <t>[034]地域区分</t>
    <phoneticPr fontId="3"/>
  </si>
  <si>
    <t>[035]協定締結面積総計</t>
    <phoneticPr fontId="3"/>
  </si>
  <si>
    <t>[036]田_面積計</t>
    <phoneticPr fontId="3"/>
  </si>
  <si>
    <t>[037]田_急傾斜</t>
    <phoneticPr fontId="3"/>
  </si>
  <si>
    <t>[038]田_緩傾斜</t>
    <phoneticPr fontId="3"/>
  </si>
  <si>
    <t>[039]田_高齢化・耕作放棄率</t>
    <phoneticPr fontId="3"/>
  </si>
  <si>
    <t>[040]田_小区画不整形</t>
    <phoneticPr fontId="3"/>
  </si>
  <si>
    <t>[041]田_特認基準</t>
    <phoneticPr fontId="3"/>
  </si>
  <si>
    <t>[042]田_交付対象外</t>
    <phoneticPr fontId="3"/>
  </si>
  <si>
    <t>[043]畑_面積計</t>
    <phoneticPr fontId="3"/>
  </si>
  <si>
    <t>[044]畑_急傾斜</t>
    <phoneticPr fontId="3"/>
  </si>
  <si>
    <t>[045]畑_緩傾斜</t>
    <phoneticPr fontId="3"/>
  </si>
  <si>
    <t>[046]畑_高齢化・耕作放棄率</t>
    <phoneticPr fontId="3"/>
  </si>
  <si>
    <t>[047]畑_特認基準</t>
    <phoneticPr fontId="3"/>
  </si>
  <si>
    <t>[048]畑_交付対象外（田畑混在）</t>
    <phoneticPr fontId="3"/>
  </si>
  <si>
    <t>[049]畑_交付対象外（田畑混在以外）</t>
    <phoneticPr fontId="3"/>
  </si>
  <si>
    <t>[050]草地_面積計</t>
    <phoneticPr fontId="3"/>
  </si>
  <si>
    <t>[051]草地_急傾斜</t>
    <phoneticPr fontId="3"/>
  </si>
  <si>
    <t>[052]草地_緩傾斜</t>
    <phoneticPr fontId="3"/>
  </si>
  <si>
    <t>[053]草地_草地比率の高い草地</t>
    <phoneticPr fontId="3"/>
  </si>
  <si>
    <t>[054]草地_高齢化・耕作放棄率</t>
    <phoneticPr fontId="3"/>
  </si>
  <si>
    <t>[055]草地_特認基準</t>
    <phoneticPr fontId="3"/>
  </si>
  <si>
    <t>[056]草地_交付対象外（田草地混在）</t>
    <phoneticPr fontId="3"/>
  </si>
  <si>
    <t>[057]草地_交付対象外（田草地混在以外）</t>
    <phoneticPr fontId="3"/>
  </si>
  <si>
    <t>[058]採草放牧地_面積計</t>
    <phoneticPr fontId="3"/>
  </si>
  <si>
    <t>[059]採草放牧地_急傾斜</t>
    <phoneticPr fontId="3"/>
  </si>
  <si>
    <t>[060]採草放牧地_緩傾斜</t>
    <phoneticPr fontId="3"/>
  </si>
  <si>
    <t>[061]採草放牧地_特認基準</t>
    <phoneticPr fontId="3"/>
  </si>
  <si>
    <t>[062]採草放牧地_交付対象外（田採草放牧地混在）</t>
    <phoneticPr fontId="3"/>
  </si>
  <si>
    <t>[063]採草放牧地_交付対象外（田採草放牧地混在以外)</t>
    <phoneticPr fontId="3"/>
  </si>
  <si>
    <t>[064]通常地域_面積計</t>
    <phoneticPr fontId="3"/>
  </si>
  <si>
    <t>[065]通常地域_田_面積計</t>
    <phoneticPr fontId="3"/>
  </si>
  <si>
    <t>[066]通常地域_田_急傾斜</t>
    <phoneticPr fontId="3"/>
  </si>
  <si>
    <t>[067]通常地域_田_緩傾斜</t>
    <phoneticPr fontId="3"/>
  </si>
  <si>
    <t>[068]通常地域_田_高齢化耕作放棄率</t>
    <phoneticPr fontId="3"/>
  </si>
  <si>
    <t>[069]通常地域_田_小区画不整形</t>
    <phoneticPr fontId="3"/>
  </si>
  <si>
    <t>[070]通常地域_田_特認基準</t>
    <phoneticPr fontId="3"/>
  </si>
  <si>
    <t>[071]通常地域_田_交付対象外</t>
    <phoneticPr fontId="3"/>
  </si>
  <si>
    <t>[072]通常地域_畑_面積計</t>
    <phoneticPr fontId="3"/>
  </si>
  <si>
    <t>[073]通常地域_畑_急傾斜</t>
    <phoneticPr fontId="3"/>
  </si>
  <si>
    <t>[074]通常地域_畑_緩傾斜</t>
    <phoneticPr fontId="3"/>
  </si>
  <si>
    <t>[075]通常地域_畑_高齢化耕作放棄率</t>
    <phoneticPr fontId="3"/>
  </si>
  <si>
    <t>[076]通常地域_畑_特認基準</t>
    <phoneticPr fontId="3"/>
  </si>
  <si>
    <t>[077]通常地域_畑_交付対象外（田畑混在）</t>
    <phoneticPr fontId="3"/>
  </si>
  <si>
    <t>[078]通常地域_畑_交付対象外（田畑混在以外）</t>
    <phoneticPr fontId="3"/>
  </si>
  <si>
    <t>[079]通常地域_草地_面積計</t>
    <phoneticPr fontId="3"/>
  </si>
  <si>
    <t>[080]通常地域_草地_急傾斜</t>
    <phoneticPr fontId="3"/>
  </si>
  <si>
    <t>[081]通常地域_草地_緩傾斜</t>
    <phoneticPr fontId="3"/>
  </si>
  <si>
    <t>[082]通常地域_草地_草地比率の高い草地</t>
    <phoneticPr fontId="3"/>
  </si>
  <si>
    <t>[083]通常地域_草地_高齢化耕作放棄率</t>
    <phoneticPr fontId="3"/>
  </si>
  <si>
    <t>[084]通常地域_草地_特認基準</t>
    <phoneticPr fontId="3"/>
  </si>
  <si>
    <t>[085]通常地域_草地_交付対象外（田草地混在）</t>
    <phoneticPr fontId="3"/>
  </si>
  <si>
    <t>[086]通常地域_草地_交付対象外（田草地混在以外）</t>
    <phoneticPr fontId="3"/>
  </si>
  <si>
    <t>[087]通常地域_採草放牧地_面積計</t>
    <phoneticPr fontId="3"/>
  </si>
  <si>
    <t>[088]通常地域_採草放牧地_急傾斜</t>
    <phoneticPr fontId="3"/>
  </si>
  <si>
    <t>[089]通常地域_採草放牧地_緩傾斜</t>
    <phoneticPr fontId="3"/>
  </si>
  <si>
    <t>[090]通常地域_採草放牧地_特認基準</t>
    <phoneticPr fontId="3"/>
  </si>
  <si>
    <t>[091]通常地域_採草放牧地_交付対象外（田採草混在）</t>
    <phoneticPr fontId="3"/>
  </si>
  <si>
    <t>[092]通常地域_採草放牧地_交付対象外（田採草混在以外）</t>
    <phoneticPr fontId="3"/>
  </si>
  <si>
    <t>[093]特認地域_基準区分</t>
    <phoneticPr fontId="3"/>
  </si>
  <si>
    <t>[094]特認地域_面積計</t>
    <phoneticPr fontId="3"/>
  </si>
  <si>
    <t>[095]特認地域_田_面積計</t>
    <phoneticPr fontId="3"/>
  </si>
  <si>
    <t>[096]特認地域_田_急傾斜</t>
    <phoneticPr fontId="3"/>
  </si>
  <si>
    <t>[097]特認地域_田_緩傾斜</t>
    <phoneticPr fontId="3"/>
  </si>
  <si>
    <t>[098]特認地域_田_高齢化耕作放棄率</t>
    <phoneticPr fontId="3"/>
  </si>
  <si>
    <t>[099]特認地域_田_小区画不整形</t>
    <phoneticPr fontId="3"/>
  </si>
  <si>
    <t>[100]特認地域_田_特認基準</t>
    <phoneticPr fontId="3"/>
  </si>
  <si>
    <t>[101]特認地域_田_交付対象外</t>
    <phoneticPr fontId="3"/>
  </si>
  <si>
    <t>[102]特認地域_畑_面積計</t>
    <phoneticPr fontId="3"/>
  </si>
  <si>
    <t>[103]特認地域_畑_急傾斜</t>
    <phoneticPr fontId="3"/>
  </si>
  <si>
    <t>[104]特認地域_畑_緩傾斜</t>
    <phoneticPr fontId="3"/>
  </si>
  <si>
    <t>[105]特認地域_畑_高齢化耕作放棄率</t>
    <phoneticPr fontId="3"/>
  </si>
  <si>
    <t>[106]特認地域_畑_特認基準</t>
    <phoneticPr fontId="3"/>
  </si>
  <si>
    <t>[107]特認地域_畑_交付対象外（田畑混在）</t>
    <phoneticPr fontId="3"/>
  </si>
  <si>
    <t>[108]特認地域_畑_（田畑混在地以外）</t>
    <phoneticPr fontId="3"/>
  </si>
  <si>
    <t>[109]特認地域_草地_面積計</t>
    <phoneticPr fontId="3"/>
  </si>
  <si>
    <t>[110]特認地域_草地_急傾斜</t>
    <phoneticPr fontId="3"/>
  </si>
  <si>
    <t>[111]特認地域_草地_緩傾斜</t>
    <phoneticPr fontId="3"/>
  </si>
  <si>
    <t>[112]特認地域_草地_草地比率の高い草地</t>
    <phoneticPr fontId="3"/>
  </si>
  <si>
    <t>[113]特認地域_草地_高齢化耕作放棄率</t>
    <phoneticPr fontId="3"/>
  </si>
  <si>
    <t>[114]特認地域_草地_特認基準</t>
    <phoneticPr fontId="3"/>
  </si>
  <si>
    <t>[115]特認地域_草地_交付対象外（田草地混在）</t>
    <phoneticPr fontId="3"/>
  </si>
  <si>
    <t>[116]特認地域_草地_交付対象外（田草地混在以外）</t>
    <phoneticPr fontId="3"/>
  </si>
  <si>
    <t>[117]特認地域_採草放牧地_面積計</t>
    <phoneticPr fontId="3"/>
  </si>
  <si>
    <t>[118]特認地域_採草放牧地_急傾斜</t>
    <phoneticPr fontId="3"/>
  </si>
  <si>
    <t>[119]特認地域_採草放牧地_緩傾斜</t>
    <phoneticPr fontId="3"/>
  </si>
  <si>
    <t>[120]特認地域_採草放牧地_特認基準</t>
    <phoneticPr fontId="3"/>
  </si>
  <si>
    <t>[121]特認地域_採草放牧地_交付対象外（田採草混在地）</t>
    <phoneticPr fontId="3"/>
  </si>
  <si>
    <t>[122]特認地域_採草放牧地_交付対象外（田採草混在地以外）</t>
    <phoneticPr fontId="3"/>
  </si>
  <si>
    <t>[123]本体交付金交付額</t>
    <rPh sb="5" eb="7">
      <t>ホンタイ</t>
    </rPh>
    <rPh sb="7" eb="10">
      <t>コウフキン</t>
    </rPh>
    <rPh sb="10" eb="13">
      <t>コウフガク</t>
    </rPh>
    <phoneticPr fontId="3"/>
  </si>
  <si>
    <t>[124]うち国費</t>
    <rPh sb="7" eb="9">
      <t>コクヒ</t>
    </rPh>
    <phoneticPr fontId="3"/>
  </si>
  <si>
    <t>[125]協定農用地の一部除外_面積計</t>
    <phoneticPr fontId="3"/>
  </si>
  <si>
    <t>[126]協定農用地の一部除外_耕作未実施_計</t>
    <phoneticPr fontId="3"/>
  </si>
  <si>
    <t>[127]協定農用地の一部除外_耕作未実施_耕作放棄</t>
    <phoneticPr fontId="3"/>
  </si>
  <si>
    <t>[131]協定農用地の一部除外_耕作未実施_その他</t>
    <phoneticPr fontId="3"/>
  </si>
  <si>
    <t>[132]協定農用地の一部除外_耕作未実施_その他の内容</t>
    <phoneticPr fontId="3"/>
  </si>
  <si>
    <t>[134]協定農用地の一部除外_死亡・病気・高齢</t>
    <phoneticPr fontId="3"/>
  </si>
  <si>
    <t>[135]協定農用地の一部除外_自然災害</t>
    <phoneticPr fontId="3"/>
  </si>
  <si>
    <t>[136]協定農用地の一部除外_土地収用</t>
    <phoneticPr fontId="3"/>
  </si>
  <si>
    <t>[137]協定農用地の一部除外_農業用施設</t>
    <phoneticPr fontId="3"/>
  </si>
  <si>
    <t>[144]復旧_既荒廃農地</t>
    <phoneticPr fontId="3"/>
  </si>
  <si>
    <t>[145]復旧_既荒廃農地_うち復旧済面積</t>
    <phoneticPr fontId="3"/>
  </si>
  <si>
    <t>[146]復旧_既荒廃農地_田</t>
    <phoneticPr fontId="3"/>
  </si>
  <si>
    <t>[147]復旧_既荒廃農地_畑</t>
    <phoneticPr fontId="3"/>
  </si>
  <si>
    <t>[148]復旧_既荒廃農地_草地</t>
    <phoneticPr fontId="3"/>
  </si>
  <si>
    <t>[149]復旧_自然災害</t>
    <phoneticPr fontId="3"/>
  </si>
  <si>
    <t>[150]復旧_自然災害_うち復旧済面積</t>
    <phoneticPr fontId="3"/>
  </si>
  <si>
    <t>[151]協定に含めない管理すべき荒廃農地の管理面積</t>
    <phoneticPr fontId="3"/>
  </si>
  <si>
    <t>③協定締結面積</t>
    <rPh sb="1" eb="3">
      <t>キョウテイ</t>
    </rPh>
    <rPh sb="3" eb="5">
      <t>テイケツ</t>
    </rPh>
    <rPh sb="5" eb="7">
      <t>メンセキ</t>
    </rPh>
    <phoneticPr fontId="3"/>
  </si>
  <si>
    <t>協定締結面積総計</t>
    <rPh sb="0" eb="2">
      <t>キョウテイ</t>
    </rPh>
    <rPh sb="2" eb="4">
      <t>テイケツ</t>
    </rPh>
    <rPh sb="4" eb="6">
      <t>メンセキ</t>
    </rPh>
    <rPh sb="6" eb="8">
      <t>ソウケイ</t>
    </rPh>
    <phoneticPr fontId="3"/>
  </si>
  <si>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3"/>
  </si>
  <si>
    <t>本体交付金交付額（円）</t>
    <rPh sb="0" eb="2">
      <t>ホンタイ</t>
    </rPh>
    <rPh sb="2" eb="5">
      <t>コウフキン</t>
    </rPh>
    <rPh sb="5" eb="8">
      <t>コウフガク</t>
    </rPh>
    <rPh sb="9" eb="10">
      <t>エン</t>
    </rPh>
    <phoneticPr fontId="3"/>
  </si>
  <si>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3"/>
  </si>
  <si>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3"/>
  </si>
  <si>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3"/>
  </si>
  <si>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3"/>
  </si>
  <si>
    <t>通常地域+特認地域</t>
    <rPh sb="0" eb="2">
      <t>ツウジョウ</t>
    </rPh>
    <rPh sb="2" eb="4">
      <t>チイキ</t>
    </rPh>
    <rPh sb="5" eb="6">
      <t>トク</t>
    </rPh>
    <rPh sb="6" eb="7">
      <t>ニン</t>
    </rPh>
    <rPh sb="7" eb="9">
      <t>チイキ</t>
    </rPh>
    <phoneticPr fontId="3"/>
  </si>
  <si>
    <t>うち国費（円）</t>
    <rPh sb="2" eb="4">
      <t>コクヒ</t>
    </rPh>
    <rPh sb="5" eb="6">
      <t>エン</t>
    </rPh>
    <phoneticPr fontId="3"/>
  </si>
  <si>
    <t>協定農用地の一部除外面積の合計</t>
    <phoneticPr fontId="3"/>
  </si>
  <si>
    <t>交付金の返還を伴うもの</t>
    <rPh sb="0" eb="3">
      <t>コウフキン</t>
    </rPh>
    <rPh sb="4" eb="6">
      <t>ヘンカン</t>
    </rPh>
    <rPh sb="7" eb="8">
      <t>トモナ</t>
    </rPh>
    <phoneticPr fontId="3"/>
  </si>
  <si>
    <t>交付金の返還が免責されるもの</t>
    <rPh sb="0" eb="3">
      <t>コウフキン</t>
    </rPh>
    <rPh sb="4" eb="6">
      <t>ヘンカン</t>
    </rPh>
    <rPh sb="7" eb="9">
      <t>メンセキ</t>
    </rPh>
    <phoneticPr fontId="3"/>
  </si>
  <si>
    <t>田面積計</t>
    <rPh sb="0" eb="1">
      <t>デン</t>
    </rPh>
    <rPh sb="1" eb="3">
      <t>メンセキ</t>
    </rPh>
    <rPh sb="3" eb="4">
      <t>ケイ</t>
    </rPh>
    <phoneticPr fontId="3"/>
  </si>
  <si>
    <t>畑面積計</t>
    <rPh sb="0" eb="1">
      <t>ハタ</t>
    </rPh>
    <rPh sb="1" eb="3">
      <t>メンセキ</t>
    </rPh>
    <rPh sb="3" eb="4">
      <t>ケイ</t>
    </rPh>
    <phoneticPr fontId="3"/>
  </si>
  <si>
    <t>草地面積計</t>
    <rPh sb="0" eb="2">
      <t>クサチ</t>
    </rPh>
    <rPh sb="2" eb="4">
      <t>メンセキ</t>
    </rPh>
    <rPh sb="4" eb="5">
      <t>ケイ</t>
    </rPh>
    <phoneticPr fontId="3"/>
  </si>
  <si>
    <t>採草放牧地面積計</t>
    <rPh sb="0" eb="2">
      <t>サイソウ</t>
    </rPh>
    <rPh sb="2" eb="4">
      <t>ホウボク</t>
    </rPh>
    <rPh sb="4" eb="5">
      <t>チ</t>
    </rPh>
    <rPh sb="5" eb="7">
      <t>メンセキ</t>
    </rPh>
    <rPh sb="7" eb="8">
      <t>ケイ</t>
    </rPh>
    <phoneticPr fontId="3"/>
  </si>
  <si>
    <t>通常地域</t>
    <rPh sb="0" eb="2">
      <t>ツウジョウ</t>
    </rPh>
    <rPh sb="2" eb="4">
      <t>チイキ</t>
    </rPh>
    <phoneticPr fontId="3"/>
  </si>
  <si>
    <t>特認地域</t>
    <rPh sb="0" eb="1">
      <t>トク</t>
    </rPh>
    <rPh sb="1" eb="2">
      <t>ニン</t>
    </rPh>
    <rPh sb="2" eb="4">
      <t>チイキ</t>
    </rPh>
    <phoneticPr fontId="3"/>
  </si>
  <si>
    <t>既荒廃農地の復旧面積計</t>
    <rPh sb="0" eb="1">
      <t>キ</t>
    </rPh>
    <rPh sb="1" eb="5">
      <t>コウハイノウチ</t>
    </rPh>
    <rPh sb="6" eb="8">
      <t>フッキュウ</t>
    </rPh>
    <rPh sb="8" eb="10">
      <t>メンセキ</t>
    </rPh>
    <rPh sb="10" eb="11">
      <t>ケイ</t>
    </rPh>
    <phoneticPr fontId="3"/>
  </si>
  <si>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3"/>
  </si>
  <si>
    <t>緩傾斜</t>
    <rPh sb="0" eb="1">
      <t>カン</t>
    </rPh>
    <rPh sb="1" eb="3">
      <t>ケイシャ</t>
    </rPh>
    <phoneticPr fontId="3"/>
  </si>
  <si>
    <t>高齢化率・耕作放棄率</t>
    <rPh sb="0" eb="3">
      <t>コウレイカ</t>
    </rPh>
    <rPh sb="3" eb="4">
      <t>リツ</t>
    </rPh>
    <rPh sb="5" eb="7">
      <t>コウサク</t>
    </rPh>
    <rPh sb="7" eb="9">
      <t>ホウキ</t>
    </rPh>
    <rPh sb="9" eb="10">
      <t>リツ</t>
    </rPh>
    <phoneticPr fontId="3"/>
  </si>
  <si>
    <t>小区画不整形</t>
    <rPh sb="0" eb="3">
      <t>ショウクカク</t>
    </rPh>
    <rPh sb="3" eb="5">
      <t>フセイ</t>
    </rPh>
    <rPh sb="5" eb="6">
      <t>ケイ</t>
    </rPh>
    <phoneticPr fontId="3"/>
  </si>
  <si>
    <t>交付対象外</t>
    <rPh sb="0" eb="2">
      <t>コウフ</t>
    </rPh>
    <rPh sb="2" eb="5">
      <t>タイショウガイ</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</si>
  <si>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</si>
  <si>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</si>
  <si>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草地比率の高い草地</t>
    <rPh sb="0" eb="2">
      <t>クサチ</t>
    </rPh>
    <rPh sb="2" eb="4">
      <t>ヒリツ</t>
    </rPh>
    <rPh sb="5" eb="6">
      <t>タカ</t>
    </rPh>
    <rPh sb="7" eb="9">
      <t>クサチ</t>
    </rPh>
    <phoneticPr fontId="3"/>
  </si>
  <si>
    <t>特認基準</t>
    <rPh sb="0" eb="1">
      <t>トク</t>
    </rPh>
    <rPh sb="1" eb="2">
      <t>ニン</t>
    </rPh>
    <rPh sb="2" eb="4">
      <t>キジュン</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</si>
  <si>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</si>
  <si>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</si>
  <si>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交付対象外（田採草放牧地混在）</t>
    <rPh sb="6" eb="7">
      <t>デン</t>
    </rPh>
    <rPh sb="7" eb="9">
      <t>サイソウ</t>
    </rPh>
    <rPh sb="9" eb="11">
      <t>ホウボク</t>
    </rPh>
    <rPh sb="11" eb="12">
      <t>チ</t>
    </rPh>
    <rPh sb="12" eb="14">
      <t>コンザイ</t>
    </rPh>
    <phoneticPr fontId="3"/>
  </si>
  <si>
    <t>交付対象外（田採草放牧地混在以外）</t>
    <rPh sb="6" eb="7">
      <t>デン</t>
    </rPh>
    <rPh sb="7" eb="9">
      <t>サイソウ</t>
    </rPh>
    <rPh sb="9" eb="11">
      <t>ホウボク</t>
    </rPh>
    <rPh sb="11" eb="12">
      <t>チ</t>
    </rPh>
    <rPh sb="12" eb="14">
      <t>コンザイ</t>
    </rPh>
    <rPh sb="14" eb="16">
      <t>イガイ</t>
    </rPh>
    <phoneticPr fontId="3"/>
  </si>
  <si>
    <t>通常地域面積計</t>
    <rPh sb="0" eb="2">
      <t>ツウジョウ</t>
    </rPh>
    <rPh sb="2" eb="4">
      <t>チイキ</t>
    </rPh>
    <rPh sb="4" eb="6">
      <t>メンセキ</t>
    </rPh>
    <rPh sb="6" eb="7">
      <t>ケイ</t>
    </rPh>
    <phoneticPr fontId="3"/>
  </si>
  <si>
    <t>田面積計（通常地域）</t>
    <rPh sb="0" eb="1">
      <t>デン</t>
    </rPh>
    <rPh sb="1" eb="3">
      <t>メンセキ</t>
    </rPh>
    <rPh sb="3" eb="4">
      <t>ケイ</t>
    </rPh>
    <rPh sb="5" eb="7">
      <t>ツウジョウ</t>
    </rPh>
    <rPh sb="7" eb="9">
      <t>チイキ</t>
    </rPh>
    <phoneticPr fontId="3"/>
  </si>
  <si>
    <t>通常地域　田　交付基準別</t>
    <rPh sb="0" eb="2">
      <t>ツウジョウ</t>
    </rPh>
    <rPh sb="2" eb="4">
      <t>チイキ</t>
    </rPh>
    <rPh sb="5" eb="6">
      <t>デン</t>
    </rPh>
    <rPh sb="7" eb="9">
      <t>コウフ</t>
    </rPh>
    <rPh sb="9" eb="11">
      <t>キジュン</t>
    </rPh>
    <rPh sb="11" eb="12">
      <t>ベツ</t>
    </rPh>
    <phoneticPr fontId="3"/>
  </si>
  <si>
    <t>畑面積計（通常地域）</t>
    <rPh sb="0" eb="1">
      <t>ハタ</t>
    </rPh>
    <rPh sb="1" eb="3">
      <t>メンセキ</t>
    </rPh>
    <rPh sb="3" eb="4">
      <t>ケイ</t>
    </rPh>
    <rPh sb="5" eb="7">
      <t>ツウジョウ</t>
    </rPh>
    <rPh sb="7" eb="9">
      <t>チイキ</t>
    </rPh>
    <phoneticPr fontId="3"/>
  </si>
  <si>
    <t>通常地域　畑　交付基準別</t>
    <rPh sb="0" eb="2">
      <t>ツウジョウ</t>
    </rPh>
    <rPh sb="2" eb="4">
      <t>チイキ</t>
    </rPh>
    <rPh sb="5" eb="6">
      <t>ハタ</t>
    </rPh>
    <rPh sb="7" eb="9">
      <t>コウフ</t>
    </rPh>
    <rPh sb="9" eb="11">
      <t>キジュン</t>
    </rPh>
    <rPh sb="11" eb="12">
      <t>ベツ</t>
    </rPh>
    <phoneticPr fontId="3"/>
  </si>
  <si>
    <t>草地面積計（通常地域）</t>
    <rPh sb="0" eb="2">
      <t>クサチ</t>
    </rPh>
    <rPh sb="2" eb="4">
      <t>メンセキ</t>
    </rPh>
    <rPh sb="4" eb="5">
      <t>ケイ</t>
    </rPh>
    <phoneticPr fontId="3"/>
  </si>
  <si>
    <t>通常地域　草地　交付基準別</t>
    <rPh sb="0" eb="2">
      <t>ツウジョウ</t>
    </rPh>
    <rPh sb="2" eb="4">
      <t>チイキ</t>
    </rPh>
    <rPh sb="5" eb="7">
      <t>クサチ</t>
    </rPh>
    <rPh sb="8" eb="10">
      <t>コウフ</t>
    </rPh>
    <rPh sb="10" eb="12">
      <t>キジュン</t>
    </rPh>
    <rPh sb="12" eb="13">
      <t>ベツ</t>
    </rPh>
    <phoneticPr fontId="3"/>
  </si>
  <si>
    <t>採草放牧地面積計（通常地域）</t>
    <rPh sb="0" eb="2">
      <t>サイソウ</t>
    </rPh>
    <rPh sb="2" eb="4">
      <t>ホウボク</t>
    </rPh>
    <rPh sb="4" eb="5">
      <t>チ</t>
    </rPh>
    <rPh sb="5" eb="7">
      <t>メンセキ</t>
    </rPh>
    <rPh sb="7" eb="8">
      <t>ケイ</t>
    </rPh>
    <phoneticPr fontId="3"/>
  </si>
  <si>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3"/>
  </si>
  <si>
    <t>特認地域の基準区分</t>
    <rPh sb="0" eb="2">
      <t>トクニン</t>
    </rPh>
    <rPh sb="2" eb="4">
      <t>チイキ</t>
    </rPh>
    <rPh sb="5" eb="7">
      <t>キジュン</t>
    </rPh>
    <rPh sb="7" eb="9">
      <t>クブン</t>
    </rPh>
    <phoneticPr fontId="3"/>
  </si>
  <si>
    <t>特認地域面積計</t>
    <rPh sb="0" eb="1">
      <t>トク</t>
    </rPh>
    <rPh sb="1" eb="2">
      <t>ニン</t>
    </rPh>
    <rPh sb="2" eb="4">
      <t>チイキ</t>
    </rPh>
    <rPh sb="4" eb="6">
      <t>メンセキ</t>
    </rPh>
    <rPh sb="6" eb="7">
      <t>ケイ</t>
    </rPh>
    <phoneticPr fontId="3"/>
  </si>
  <si>
    <t>田面積計（特認地域）</t>
    <rPh sb="0" eb="1">
      <t>デン</t>
    </rPh>
    <rPh sb="1" eb="3">
      <t>メンセキ</t>
    </rPh>
    <rPh sb="3" eb="4">
      <t>ケイ</t>
    </rPh>
    <rPh sb="5" eb="6">
      <t>トク</t>
    </rPh>
    <rPh sb="6" eb="7">
      <t>ニン</t>
    </rPh>
    <rPh sb="7" eb="9">
      <t>チイキ</t>
    </rPh>
    <phoneticPr fontId="3"/>
  </si>
  <si>
    <t>特認地域　田　交付基準別</t>
    <rPh sb="0" eb="1">
      <t>トク</t>
    </rPh>
    <rPh sb="1" eb="2">
      <t>ニン</t>
    </rPh>
    <rPh sb="2" eb="4">
      <t>チイキ</t>
    </rPh>
    <rPh sb="5" eb="6">
      <t>デン</t>
    </rPh>
    <rPh sb="7" eb="9">
      <t>コウフ</t>
    </rPh>
    <rPh sb="9" eb="11">
      <t>キジュン</t>
    </rPh>
    <rPh sb="11" eb="12">
      <t>ベツ</t>
    </rPh>
    <phoneticPr fontId="3"/>
  </si>
  <si>
    <t>畑面積計（特認地域）</t>
    <rPh sb="0" eb="1">
      <t>ハタ</t>
    </rPh>
    <rPh sb="1" eb="3">
      <t>メンセキ</t>
    </rPh>
    <rPh sb="3" eb="4">
      <t>ケイ</t>
    </rPh>
    <rPh sb="5" eb="6">
      <t>トク</t>
    </rPh>
    <rPh sb="6" eb="7">
      <t>ニン</t>
    </rPh>
    <rPh sb="7" eb="9">
      <t>チイキ</t>
    </rPh>
    <phoneticPr fontId="3"/>
  </si>
  <si>
    <t>特認地域　畑　交付基準別</t>
    <rPh sb="0" eb="1">
      <t>トク</t>
    </rPh>
    <rPh sb="1" eb="2">
      <t>ニン</t>
    </rPh>
    <rPh sb="2" eb="4">
      <t>チイキ</t>
    </rPh>
    <rPh sb="5" eb="6">
      <t>ハタ</t>
    </rPh>
    <rPh sb="7" eb="9">
      <t>コウフ</t>
    </rPh>
    <rPh sb="9" eb="11">
      <t>キジュン</t>
    </rPh>
    <rPh sb="11" eb="12">
      <t>ベツ</t>
    </rPh>
    <phoneticPr fontId="3"/>
  </si>
  <si>
    <t>草地面積計（特認地域）</t>
    <rPh sb="0" eb="2">
      <t>クサチ</t>
    </rPh>
    <rPh sb="2" eb="4">
      <t>メンセキ</t>
    </rPh>
    <rPh sb="4" eb="5">
      <t>ケイ</t>
    </rPh>
    <rPh sb="6" eb="7">
      <t>トク</t>
    </rPh>
    <rPh sb="7" eb="8">
      <t>ニン</t>
    </rPh>
    <phoneticPr fontId="3"/>
  </si>
  <si>
    <t>特認地域　草地　交付基準別</t>
    <rPh sb="0" eb="1">
      <t>トク</t>
    </rPh>
    <rPh sb="1" eb="2">
      <t>ニン</t>
    </rPh>
    <rPh sb="2" eb="4">
      <t>チイキ</t>
    </rPh>
    <rPh sb="5" eb="7">
      <t>クサチ</t>
    </rPh>
    <rPh sb="8" eb="10">
      <t>コウフ</t>
    </rPh>
    <rPh sb="10" eb="12">
      <t>キジュン</t>
    </rPh>
    <rPh sb="12" eb="13">
      <t>ベツ</t>
    </rPh>
    <phoneticPr fontId="3"/>
  </si>
  <si>
    <t>採草放牧地面積計（特認地域）</t>
    <rPh sb="0" eb="2">
      <t>サイソウ</t>
    </rPh>
    <rPh sb="2" eb="4">
      <t>ホウボク</t>
    </rPh>
    <rPh sb="4" eb="5">
      <t>チ</t>
    </rPh>
    <rPh sb="5" eb="7">
      <t>メンセキ</t>
    </rPh>
    <rPh sb="7" eb="8">
      <t>ケイ</t>
    </rPh>
    <rPh sb="9" eb="10">
      <t>トク</t>
    </rPh>
    <rPh sb="10" eb="11">
      <t>ニン</t>
    </rPh>
    <phoneticPr fontId="3"/>
  </si>
  <si>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3"/>
  </si>
  <si>
    <t>耕作又は維持管理が行われなかった</t>
    <rPh sb="0" eb="2">
      <t>コウサク</t>
    </rPh>
    <rPh sb="2" eb="3">
      <t>マタ</t>
    </rPh>
    <rPh sb="4" eb="6">
      <t>イジ</t>
    </rPh>
    <rPh sb="6" eb="8">
      <t>カンリ</t>
    </rPh>
    <rPh sb="9" eb="10">
      <t>オコナ</t>
    </rPh>
    <phoneticPr fontId="3"/>
  </si>
  <si>
    <t>農業者の死亡、病気、高齢等</t>
    <rPh sb="0" eb="3">
      <t>ノウギョウシャ</t>
    </rPh>
    <rPh sb="4" eb="6">
      <t>シボウ</t>
    </rPh>
    <rPh sb="7" eb="9">
      <t>ビョウキ</t>
    </rPh>
    <rPh sb="10" eb="12">
      <t>コウレイ</t>
    </rPh>
    <rPh sb="12" eb="13">
      <t>トウ</t>
    </rPh>
    <phoneticPr fontId="3"/>
  </si>
  <si>
    <t>自然災害</t>
    <rPh sb="0" eb="2">
      <t>シゼン</t>
    </rPh>
    <rPh sb="2" eb="4">
      <t>サイガイ</t>
    </rPh>
    <phoneticPr fontId="3"/>
  </si>
  <si>
    <t>土地収用法に基づく収容、使用</t>
    <rPh sb="0" eb="2">
      <t>トチ</t>
    </rPh>
    <rPh sb="2" eb="5">
      <t>シュウヨウホウ</t>
    </rPh>
    <rPh sb="6" eb="7">
      <t>モト</t>
    </rPh>
    <rPh sb="9" eb="11">
      <t>シュウヨウ</t>
    </rPh>
    <rPh sb="12" eb="14">
      <t>シヨウ</t>
    </rPh>
    <phoneticPr fontId="3"/>
  </si>
  <si>
    <t>農業用施設用地等への転用</t>
    <rPh sb="0" eb="3">
      <t>ノウギョウヨウ</t>
    </rPh>
    <rPh sb="3" eb="5">
      <t>シセツ</t>
    </rPh>
    <rPh sb="5" eb="7">
      <t>ヨウチ</t>
    </rPh>
    <rPh sb="7" eb="8">
      <t>トウ</t>
    </rPh>
    <rPh sb="10" eb="12">
      <t>テンヨウ</t>
    </rPh>
    <phoneticPr fontId="3"/>
  </si>
  <si>
    <t>うち復旧済面積</t>
    <rPh sb="2" eb="4">
      <t>フッキュウ</t>
    </rPh>
    <rPh sb="4" eb="5">
      <t>ズ</t>
    </rPh>
    <rPh sb="5" eb="7">
      <t>メンセキ</t>
    </rPh>
    <phoneticPr fontId="3"/>
  </si>
  <si>
    <t>復旧面積（計画）</t>
    <rPh sb="0" eb="2">
      <t>フッキュウ</t>
    </rPh>
    <rPh sb="2" eb="4">
      <t>メンセキ</t>
    </rPh>
    <rPh sb="5" eb="7">
      <t>ケイカク</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</si>
  <si>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</si>
  <si>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</si>
  <si>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</si>
  <si>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</si>
  <si>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耕作放棄によるもの</t>
    <rPh sb="0" eb="2">
      <t>コウサク</t>
    </rPh>
    <rPh sb="2" eb="4">
      <t>ホウキ</t>
    </rPh>
    <phoneticPr fontId="3"/>
  </si>
  <si>
    <t>田面積</t>
    <rPh sb="0" eb="1">
      <t>デン</t>
    </rPh>
    <rPh sb="1" eb="3">
      <t>メンセキ</t>
    </rPh>
    <phoneticPr fontId="3"/>
  </si>
  <si>
    <t>畑面積</t>
    <rPh sb="0" eb="1">
      <t>ハタ</t>
    </rPh>
    <rPh sb="1" eb="3">
      <t>メンセキ</t>
    </rPh>
    <phoneticPr fontId="3"/>
  </si>
  <si>
    <t>草地面積</t>
    <rPh sb="0" eb="1">
      <t>ソウ</t>
    </rPh>
    <rPh sb="1" eb="2">
      <t>チ</t>
    </rPh>
    <rPh sb="2" eb="4">
      <t>メンセキ</t>
    </rPh>
    <phoneticPr fontId="3"/>
  </si>
  <si>
    <t>その他の内容</t>
    <rPh sb="2" eb="3">
      <t>タ</t>
    </rPh>
    <rPh sb="4" eb="6">
      <t>ナイヨウ</t>
    </rPh>
    <phoneticPr fontId="3"/>
  </si>
  <si>
    <t>[152]棚田加算_取組状況</t>
    <phoneticPr fontId="3"/>
  </si>
  <si>
    <t>[153]棚田加算_加算面積_計</t>
    <phoneticPr fontId="3"/>
  </si>
  <si>
    <t>[154]棚田加算_加算面積_田</t>
    <phoneticPr fontId="3"/>
  </si>
  <si>
    <t>[155]棚田加算_加算面積_畑</t>
    <phoneticPr fontId="3"/>
  </si>
  <si>
    <t>[156]棚田加算_加算金額</t>
    <phoneticPr fontId="3"/>
  </si>
  <si>
    <t>[157]棚田加算_うち国費</t>
    <rPh sb="12" eb="14">
      <t>コクヒ</t>
    </rPh>
    <phoneticPr fontId="3"/>
  </si>
  <si>
    <t>④加算措置（加算面積、加算金額）</t>
    <rPh sb="1" eb="3">
      <t>カサン</t>
    </rPh>
    <rPh sb="3" eb="5">
      <t>ソチ</t>
    </rPh>
    <rPh sb="6" eb="8">
      <t>カサン</t>
    </rPh>
    <rPh sb="8" eb="10">
      <t>メンセキ</t>
    </rPh>
    <rPh sb="11" eb="14">
      <t>カサンキン</t>
    </rPh>
    <rPh sb="14" eb="15">
      <t>ガク</t>
    </rPh>
    <phoneticPr fontId="3"/>
  </si>
  <si>
    <t>Ⅰ 棚田地域振興活動加算</t>
    <rPh sb="2" eb="4">
      <t>タナダ</t>
    </rPh>
    <rPh sb="4" eb="6">
      <t>チイキ</t>
    </rPh>
    <rPh sb="6" eb="8">
      <t>シンコウ</t>
    </rPh>
    <rPh sb="8" eb="10">
      <t>カツドウ</t>
    </rPh>
    <rPh sb="10" eb="12">
      <t>カサン</t>
    </rPh>
    <phoneticPr fontId="3"/>
  </si>
  <si>
    <t>Ⅱ　超急傾斜農地保全管理加算</t>
    <rPh sb="2" eb="3">
      <t>チョウ</t>
    </rPh>
    <rPh sb="3" eb="6">
      <t>キュウケイシャ</t>
    </rPh>
    <rPh sb="6" eb="8">
      <t>ノウチ</t>
    </rPh>
    <rPh sb="8" eb="10">
      <t>ホゼン</t>
    </rPh>
    <rPh sb="10" eb="12">
      <t>カンリ</t>
    </rPh>
    <rPh sb="12" eb="14">
      <t>カサン</t>
    </rPh>
    <phoneticPr fontId="3"/>
  </si>
  <si>
    <t>取組状況
（実施している場合：1）</t>
    <phoneticPr fontId="3"/>
  </si>
  <si>
    <t>加算面積</t>
    <rPh sb="0" eb="2">
      <t>カサン</t>
    </rPh>
    <rPh sb="2" eb="4">
      <t>メンセキ</t>
    </rPh>
    <phoneticPr fontId="3"/>
  </si>
  <si>
    <t>加算金額（円）</t>
    <rPh sb="0" eb="3">
      <t>カサンキン</t>
    </rPh>
    <rPh sb="3" eb="4">
      <t>ガク</t>
    </rPh>
    <rPh sb="5" eb="6">
      <t>エン</t>
    </rPh>
    <phoneticPr fontId="3"/>
  </si>
  <si>
    <t>棚田等の保全</t>
    <rPh sb="0" eb="3">
      <t>タナダナド</t>
    </rPh>
    <rPh sb="4" eb="6">
      <t>ホゼン</t>
    </rPh>
    <phoneticPr fontId="3"/>
  </si>
  <si>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3"/>
  </si>
  <si>
    <t>棚田を核とした棚田地域の振興</t>
    <rPh sb="0" eb="2">
      <t>タナダ</t>
    </rPh>
    <rPh sb="3" eb="4">
      <t>カク</t>
    </rPh>
    <rPh sb="7" eb="9">
      <t>タナダ</t>
    </rPh>
    <rPh sb="9" eb="11">
      <t>チイキ</t>
    </rPh>
    <rPh sb="12" eb="14">
      <t>シンコウ</t>
    </rPh>
    <phoneticPr fontId="3"/>
  </si>
  <si>
    <t>加算面積計</t>
    <rPh sb="0" eb="2">
      <t>カサン</t>
    </rPh>
    <rPh sb="2" eb="4">
      <t>メンセキ</t>
    </rPh>
    <rPh sb="4" eb="5">
      <t>ケイ</t>
    </rPh>
    <phoneticPr fontId="3"/>
  </si>
  <si>
    <t>加算金額</t>
    <rPh sb="0" eb="3">
      <t>カサンキン</t>
    </rPh>
    <rPh sb="3" eb="4">
      <t>ガク</t>
    </rPh>
    <phoneticPr fontId="3"/>
  </si>
  <si>
    <t>超急傾斜農地の保全</t>
    <rPh sb="0" eb="1">
      <t>チョウ</t>
    </rPh>
    <rPh sb="1" eb="4">
      <t>キュウケイシャ</t>
    </rPh>
    <rPh sb="4" eb="6">
      <t>ノウチ</t>
    </rPh>
    <rPh sb="7" eb="9">
      <t>ホゼン</t>
    </rPh>
    <phoneticPr fontId="3"/>
  </si>
  <si>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3"/>
  </si>
  <si>
    <t>取組状況
（実施している場合：1）</t>
    <rPh sb="0" eb="1">
      <t>トリ</t>
    </rPh>
    <rPh sb="1" eb="2">
      <t>クミ</t>
    </rPh>
    <rPh sb="2" eb="3">
      <t>ジョウ</t>
    </rPh>
    <rPh sb="3" eb="4">
      <t>キョウ</t>
    </rPh>
    <rPh sb="6" eb="8">
      <t>ジッシ</t>
    </rPh>
    <rPh sb="12" eb="14">
      <t>バアイ</t>
    </rPh>
    <phoneticPr fontId="3"/>
  </si>
  <si>
    <t>人材確保者数</t>
    <rPh sb="0" eb="2">
      <t>ジンザイ</t>
    </rPh>
    <rPh sb="2" eb="4">
      <t>カクホ</t>
    </rPh>
    <rPh sb="4" eb="5">
      <t>シャ</t>
    </rPh>
    <rPh sb="5" eb="6">
      <t>スウ</t>
    </rPh>
    <phoneticPr fontId="3"/>
  </si>
  <si>
    <t>確保された人材が担う地域活動</t>
    <rPh sb="0" eb="2">
      <t>カクホ</t>
    </rPh>
    <rPh sb="5" eb="7">
      <t>ジンザイ</t>
    </rPh>
    <rPh sb="8" eb="9">
      <t>ニナ</t>
    </rPh>
    <rPh sb="10" eb="12">
      <t>チイキ</t>
    </rPh>
    <rPh sb="12" eb="14">
      <t>カツドウ</t>
    </rPh>
    <phoneticPr fontId="3"/>
  </si>
  <si>
    <t>新たな人材の確保に関する取組又は集落機能を強化する取組</t>
    <phoneticPr fontId="3"/>
  </si>
  <si>
    <t>地目別面積</t>
    <rPh sb="0" eb="2">
      <t>チモク</t>
    </rPh>
    <rPh sb="2" eb="3">
      <t>ベツ</t>
    </rPh>
    <rPh sb="3" eb="5">
      <t>メンセキ</t>
    </rPh>
    <phoneticPr fontId="3"/>
  </si>
  <si>
    <t>うち国費</t>
    <rPh sb="2" eb="4">
      <t>コクヒ</t>
    </rPh>
    <phoneticPr fontId="3"/>
  </si>
  <si>
    <t>法面の維持・補修</t>
    <rPh sb="0" eb="2">
      <t>ノリメン</t>
    </rPh>
    <rPh sb="3" eb="5">
      <t>イジ</t>
    </rPh>
    <rPh sb="6" eb="8">
      <t>ホシュウ</t>
    </rPh>
    <phoneticPr fontId="3"/>
  </si>
  <si>
    <t>耕作道、ほ場進入路等の維持</t>
    <rPh sb="0" eb="3">
      <t>コウサクドウ</t>
    </rPh>
    <rPh sb="5" eb="6">
      <t>ジョウ</t>
    </rPh>
    <rPh sb="6" eb="9">
      <t>シンニュウロ</t>
    </rPh>
    <rPh sb="9" eb="10">
      <t>トウ</t>
    </rPh>
    <rPh sb="11" eb="13">
      <t>イジ</t>
    </rPh>
    <phoneticPr fontId="3"/>
  </si>
  <si>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3"/>
  </si>
  <si>
    <t>土壌流入、土壌流出の防止</t>
    <rPh sb="0" eb="2">
      <t>ドジョウ</t>
    </rPh>
    <rPh sb="2" eb="4">
      <t>リュウニュウ</t>
    </rPh>
    <rPh sb="5" eb="7">
      <t>ドジョウ</t>
    </rPh>
    <rPh sb="7" eb="9">
      <t>リュウシュツ</t>
    </rPh>
    <rPh sb="10" eb="12">
      <t>ボウシ</t>
    </rPh>
    <phoneticPr fontId="3"/>
  </si>
  <si>
    <t>農薬散布等の施設の整備</t>
    <rPh sb="0" eb="2">
      <t>ノウヤク</t>
    </rPh>
    <rPh sb="2" eb="4">
      <t>サンプ</t>
    </rPh>
    <rPh sb="4" eb="5">
      <t>トウ</t>
    </rPh>
    <rPh sb="6" eb="8">
      <t>シセツ</t>
    </rPh>
    <rPh sb="9" eb="11">
      <t>セイビ</t>
    </rPh>
    <phoneticPr fontId="3"/>
  </si>
  <si>
    <t>共同防除体制の構築</t>
    <rPh sb="0" eb="2">
      <t>キョウドウ</t>
    </rPh>
    <rPh sb="2" eb="4">
      <t>ボウジョ</t>
    </rPh>
    <rPh sb="4" eb="6">
      <t>タイセイ</t>
    </rPh>
    <rPh sb="7" eb="9">
      <t>コウチク</t>
    </rPh>
    <phoneticPr fontId="3"/>
  </si>
  <si>
    <t>鳥獣害防止施設の維持</t>
    <rPh sb="0" eb="2">
      <t>チョウジュウ</t>
    </rPh>
    <rPh sb="2" eb="3">
      <t>ガイ</t>
    </rPh>
    <rPh sb="3" eb="5">
      <t>ボウシ</t>
    </rPh>
    <rPh sb="5" eb="7">
      <t>シセツ</t>
    </rPh>
    <rPh sb="8" eb="10">
      <t>イジ</t>
    </rPh>
    <phoneticPr fontId="3"/>
  </si>
  <si>
    <t>鳥獣害防止施設の設置</t>
    <rPh sb="0" eb="2">
      <t>チョウジュウ</t>
    </rPh>
    <rPh sb="2" eb="3">
      <t>ガイ</t>
    </rPh>
    <rPh sb="3" eb="5">
      <t>ボウシ</t>
    </rPh>
    <rPh sb="5" eb="7">
      <t>シセツ</t>
    </rPh>
    <rPh sb="8" eb="10">
      <t>セッチ</t>
    </rPh>
    <phoneticPr fontId="3"/>
  </si>
  <si>
    <t>共通パッケージの作成</t>
    <rPh sb="0" eb="2">
      <t>キョウツウ</t>
    </rPh>
    <rPh sb="8" eb="10">
      <t>サクセイ</t>
    </rPh>
    <phoneticPr fontId="3"/>
  </si>
  <si>
    <t>パンフレットの作成</t>
    <rPh sb="7" eb="9">
      <t>サクセイ</t>
    </rPh>
    <phoneticPr fontId="3"/>
  </si>
  <si>
    <t>農産物の加工</t>
    <rPh sb="0" eb="3">
      <t>ノウサンブツ</t>
    </rPh>
    <rPh sb="4" eb="6">
      <t>カコウ</t>
    </rPh>
    <phoneticPr fontId="3"/>
  </si>
  <si>
    <t>直売所等での販売</t>
    <rPh sb="0" eb="3">
      <t>チョクバイジョ</t>
    </rPh>
    <rPh sb="3" eb="4">
      <t>トウ</t>
    </rPh>
    <rPh sb="6" eb="8">
      <t>ハンバイ</t>
    </rPh>
    <phoneticPr fontId="3"/>
  </si>
  <si>
    <t>ブランド化</t>
    <rPh sb="4" eb="5">
      <t>カ</t>
    </rPh>
    <phoneticPr fontId="3"/>
  </si>
  <si>
    <t>景観作物の植栽</t>
    <rPh sb="0" eb="2">
      <t>ケイカン</t>
    </rPh>
    <rPh sb="2" eb="4">
      <t>サクモツ</t>
    </rPh>
    <rPh sb="5" eb="7">
      <t>ショクサイ</t>
    </rPh>
    <phoneticPr fontId="3"/>
  </si>
  <si>
    <t>環境に配慮した農業</t>
    <rPh sb="0" eb="2">
      <t>カンキョウ</t>
    </rPh>
    <rPh sb="3" eb="5">
      <t>ハイリョ</t>
    </rPh>
    <rPh sb="7" eb="9">
      <t>ノウギョウ</t>
    </rPh>
    <phoneticPr fontId="3"/>
  </si>
  <si>
    <t>都市住民との交流</t>
    <rPh sb="0" eb="2">
      <t>トシ</t>
    </rPh>
    <rPh sb="2" eb="4">
      <t>ジュウミン</t>
    </rPh>
    <rPh sb="6" eb="8">
      <t>コウリュウ</t>
    </rPh>
    <phoneticPr fontId="3"/>
  </si>
  <si>
    <t>施設の設置・運営</t>
    <rPh sb="0" eb="2">
      <t>シセツ</t>
    </rPh>
    <rPh sb="3" eb="5">
      <t>セッチ</t>
    </rPh>
    <rPh sb="6" eb="8">
      <t>ウンエイ</t>
    </rPh>
    <phoneticPr fontId="3"/>
  </si>
  <si>
    <t>棚田オーナー制度</t>
    <rPh sb="0" eb="2">
      <t>タナダ</t>
    </rPh>
    <rPh sb="6" eb="8">
      <t>セイド</t>
    </rPh>
    <phoneticPr fontId="3"/>
  </si>
  <si>
    <t>集落内からの人材確保者数</t>
    <rPh sb="0" eb="2">
      <t>シュウラク</t>
    </rPh>
    <rPh sb="2" eb="3">
      <t>ナイ</t>
    </rPh>
    <rPh sb="6" eb="8">
      <t>ジンザイ</t>
    </rPh>
    <rPh sb="8" eb="10">
      <t>カクホ</t>
    </rPh>
    <rPh sb="10" eb="11">
      <t>シャ</t>
    </rPh>
    <rPh sb="11" eb="12">
      <t>スウ</t>
    </rPh>
    <phoneticPr fontId="3"/>
  </si>
  <si>
    <t>集落外からの人材確保者数</t>
    <rPh sb="0" eb="2">
      <t>シュウラク</t>
    </rPh>
    <rPh sb="2" eb="3">
      <t>ガイ</t>
    </rPh>
    <rPh sb="6" eb="8">
      <t>ジンザイ</t>
    </rPh>
    <rPh sb="8" eb="10">
      <t>カクホ</t>
    </rPh>
    <rPh sb="10" eb="11">
      <t>シャ</t>
    </rPh>
    <rPh sb="11" eb="12">
      <t>スウ</t>
    </rPh>
    <phoneticPr fontId="3"/>
  </si>
  <si>
    <t>集落協定組織の活動</t>
    <rPh sb="0" eb="2">
      <t>シュウラク</t>
    </rPh>
    <rPh sb="2" eb="4">
      <t>キョウテイ</t>
    </rPh>
    <rPh sb="4" eb="6">
      <t>ソシキ</t>
    </rPh>
    <rPh sb="7" eb="9">
      <t>カツドウ</t>
    </rPh>
    <phoneticPr fontId="3"/>
  </si>
  <si>
    <t>農業生産組織の活動</t>
    <rPh sb="0" eb="2">
      <t>ノウギョウ</t>
    </rPh>
    <rPh sb="2" eb="4">
      <t>セイサン</t>
    </rPh>
    <rPh sb="4" eb="6">
      <t>ソシキ</t>
    </rPh>
    <rPh sb="7" eb="9">
      <t>カツドウ</t>
    </rPh>
    <phoneticPr fontId="3"/>
  </si>
  <si>
    <t>加工・販売組織の活動</t>
    <rPh sb="0" eb="2">
      <t>カコウ</t>
    </rPh>
    <rPh sb="3" eb="5">
      <t>ハンバイ</t>
    </rPh>
    <rPh sb="5" eb="7">
      <t>ソシキ</t>
    </rPh>
    <rPh sb="8" eb="10">
      <t>カツドウ</t>
    </rPh>
    <phoneticPr fontId="3"/>
  </si>
  <si>
    <t>田面積</t>
    <rPh sb="0" eb="1">
      <t>タ</t>
    </rPh>
    <rPh sb="1" eb="3">
      <t>メンセキ</t>
    </rPh>
    <phoneticPr fontId="3"/>
  </si>
  <si>
    <t>目標</t>
    <rPh sb="0" eb="2">
      <t>モクヒョウ</t>
    </rPh>
    <phoneticPr fontId="3"/>
  </si>
  <si>
    <t>目標年度</t>
    <rPh sb="0" eb="2">
      <t>モクヒョウ</t>
    </rPh>
    <rPh sb="2" eb="4">
      <t>ネンド</t>
    </rPh>
    <phoneticPr fontId="3"/>
  </si>
  <si>
    <t>達成状況</t>
    <rPh sb="0" eb="2">
      <t>タッセイ</t>
    </rPh>
    <rPh sb="2" eb="4">
      <t>ジョウキョウ</t>
    </rPh>
    <phoneticPr fontId="3"/>
  </si>
  <si>
    <t>⑤交付金額</t>
    <rPh sb="1" eb="3">
      <t>コウフ</t>
    </rPh>
    <rPh sb="3" eb="5">
      <t>キンガク</t>
    </rPh>
    <phoneticPr fontId="3"/>
  </si>
  <si>
    <t>交付単価区分</t>
    <rPh sb="0" eb="2">
      <t>コウフ</t>
    </rPh>
    <rPh sb="2" eb="4">
      <t>タンカ</t>
    </rPh>
    <rPh sb="4" eb="6">
      <t>クブン</t>
    </rPh>
    <phoneticPr fontId="3"/>
  </si>
  <si>
    <t>交付金額（円）</t>
    <rPh sb="0" eb="3">
      <t>コウフキン</t>
    </rPh>
    <rPh sb="3" eb="4">
      <t>ガク</t>
    </rPh>
    <rPh sb="5" eb="6">
      <t>エン</t>
    </rPh>
    <phoneticPr fontId="3"/>
  </si>
  <si>
    <t>交付金の使途</t>
    <rPh sb="0" eb="3">
      <t>コウフキン</t>
    </rPh>
    <rPh sb="4" eb="6">
      <t>シト</t>
    </rPh>
    <phoneticPr fontId="3"/>
  </si>
  <si>
    <t>共同取組活動充当額（円）</t>
    <rPh sb="0" eb="2">
      <t>キョウドウ</t>
    </rPh>
    <rPh sb="2" eb="4">
      <t>トリクミ</t>
    </rPh>
    <rPh sb="4" eb="6">
      <t>カツドウ</t>
    </rPh>
    <rPh sb="6" eb="8">
      <t>ジュウトウ</t>
    </rPh>
    <rPh sb="8" eb="9">
      <t>ガク</t>
    </rPh>
    <rPh sb="10" eb="11">
      <t>エン</t>
    </rPh>
    <phoneticPr fontId="3"/>
  </si>
  <si>
    <t>個人配分額（円）</t>
    <rPh sb="0" eb="2">
      <t>コジン</t>
    </rPh>
    <rPh sb="2" eb="4">
      <t>ハイブン</t>
    </rPh>
    <rPh sb="4" eb="5">
      <t>ガク</t>
    </rPh>
    <rPh sb="6" eb="7">
      <t>エン</t>
    </rPh>
    <phoneticPr fontId="3"/>
  </si>
  <si>
    <t>前年度末積立等残額（円）</t>
    <phoneticPr fontId="3"/>
  </si>
  <si>
    <t>今年度交付額と前年度末積立等残高の計（円）</t>
    <phoneticPr fontId="3"/>
  </si>
  <si>
    <t>個人配分支出総額（円）</t>
    <rPh sb="9" eb="10">
      <t>エン</t>
    </rPh>
    <phoneticPr fontId="3"/>
  </si>
  <si>
    <t>共同取組活動支出総額（円）</t>
    <rPh sb="0" eb="2">
      <t>キョウドウ</t>
    </rPh>
    <rPh sb="2" eb="4">
      <t>トリクミ</t>
    </rPh>
    <rPh sb="4" eb="6">
      <t>カツドウ</t>
    </rPh>
    <rPh sb="6" eb="8">
      <t>シシュツ</t>
    </rPh>
    <rPh sb="8" eb="10">
      <t>ソウガク</t>
    </rPh>
    <rPh sb="11" eb="12">
      <t>エン</t>
    </rPh>
    <phoneticPr fontId="3"/>
  </si>
  <si>
    <t>役員報酬</t>
    <rPh sb="0" eb="2">
      <t>ヤクイン</t>
    </rPh>
    <rPh sb="2" eb="4">
      <t>ホウシュウ</t>
    </rPh>
    <phoneticPr fontId="3"/>
  </si>
  <si>
    <t>研修会等費</t>
    <rPh sb="0" eb="3">
      <t>ケンシュウカイ</t>
    </rPh>
    <rPh sb="3" eb="4">
      <t>トウ</t>
    </rPh>
    <rPh sb="4" eb="5">
      <t>ヒ</t>
    </rPh>
    <phoneticPr fontId="3"/>
  </si>
  <si>
    <t>道・水路管理費</t>
    <rPh sb="0" eb="1">
      <t>ドウ</t>
    </rPh>
    <rPh sb="2" eb="4">
      <t>スイロ</t>
    </rPh>
    <rPh sb="4" eb="7">
      <t>カンリヒ</t>
    </rPh>
    <phoneticPr fontId="3"/>
  </si>
  <si>
    <t>農地管理費</t>
    <rPh sb="0" eb="2">
      <t>ノウチ</t>
    </rPh>
    <rPh sb="2" eb="5">
      <t>カンリヒ</t>
    </rPh>
    <phoneticPr fontId="3"/>
  </si>
  <si>
    <t>鳥獣被害防止対策費</t>
    <rPh sb="0" eb="2">
      <t>チョウジュウ</t>
    </rPh>
    <rPh sb="2" eb="4">
      <t>ヒガイ</t>
    </rPh>
    <rPh sb="4" eb="6">
      <t>ボウシ</t>
    </rPh>
    <rPh sb="6" eb="8">
      <t>タイサク</t>
    </rPh>
    <rPh sb="8" eb="9">
      <t>ヒ</t>
    </rPh>
    <phoneticPr fontId="3"/>
  </si>
  <si>
    <t>共同利用機械購入等費</t>
    <rPh sb="0" eb="2">
      <t>キョウドウ</t>
    </rPh>
    <rPh sb="2" eb="4">
      <t>リヨウ</t>
    </rPh>
    <rPh sb="4" eb="6">
      <t>キカイ</t>
    </rPh>
    <rPh sb="6" eb="8">
      <t>コウニュウ</t>
    </rPh>
    <rPh sb="8" eb="9">
      <t>トウ</t>
    </rPh>
    <rPh sb="9" eb="10">
      <t>ヒ</t>
    </rPh>
    <phoneticPr fontId="3"/>
  </si>
  <si>
    <t>共同利用施設整備等費</t>
    <rPh sb="0" eb="2">
      <t>キョウドウ</t>
    </rPh>
    <rPh sb="2" eb="4">
      <t>リヨウ</t>
    </rPh>
    <rPh sb="4" eb="6">
      <t>シセツ</t>
    </rPh>
    <rPh sb="6" eb="8">
      <t>セイビ</t>
    </rPh>
    <rPh sb="8" eb="9">
      <t>トウ</t>
    </rPh>
    <rPh sb="9" eb="10">
      <t>ヒ</t>
    </rPh>
    <phoneticPr fontId="3"/>
  </si>
  <si>
    <t>多面的機能増進活動費</t>
    <rPh sb="0" eb="3">
      <t>タメンテキ</t>
    </rPh>
    <rPh sb="3" eb="5">
      <t>キノウ</t>
    </rPh>
    <rPh sb="5" eb="7">
      <t>ゾウシン</t>
    </rPh>
    <rPh sb="7" eb="9">
      <t>カツドウ</t>
    </rPh>
    <rPh sb="9" eb="10">
      <t>ヒ</t>
    </rPh>
    <phoneticPr fontId="3"/>
  </si>
  <si>
    <t>土地利用調整関係費</t>
    <rPh sb="0" eb="2">
      <t>トチ</t>
    </rPh>
    <rPh sb="2" eb="4">
      <t>リヨウ</t>
    </rPh>
    <rPh sb="4" eb="6">
      <t>チョウセイ</t>
    </rPh>
    <rPh sb="6" eb="8">
      <t>カンケイ</t>
    </rPh>
    <rPh sb="8" eb="9">
      <t>ヒ</t>
    </rPh>
    <phoneticPr fontId="3"/>
  </si>
  <si>
    <t>法人設立関係費</t>
    <rPh sb="0" eb="2">
      <t>ホウジン</t>
    </rPh>
    <rPh sb="2" eb="4">
      <t>セツリツ</t>
    </rPh>
    <rPh sb="4" eb="6">
      <t>カンケイ</t>
    </rPh>
    <rPh sb="6" eb="7">
      <t>ヒ</t>
    </rPh>
    <phoneticPr fontId="3"/>
  </si>
  <si>
    <t>農産物等の販売促進関係費</t>
    <rPh sb="0" eb="3">
      <t>ノウサンブツ</t>
    </rPh>
    <rPh sb="3" eb="4">
      <t>トウ</t>
    </rPh>
    <rPh sb="5" eb="7">
      <t>ハンバイ</t>
    </rPh>
    <rPh sb="7" eb="9">
      <t>ソクシン</t>
    </rPh>
    <rPh sb="9" eb="12">
      <t>カンケイヒ</t>
    </rPh>
    <phoneticPr fontId="3"/>
  </si>
  <si>
    <t>都市住民との交流促進関係費</t>
    <rPh sb="0" eb="2">
      <t>トシ</t>
    </rPh>
    <rPh sb="2" eb="4">
      <t>ジュウミン</t>
    </rPh>
    <rPh sb="6" eb="8">
      <t>コウリュウ</t>
    </rPh>
    <rPh sb="8" eb="10">
      <t>ソクシン</t>
    </rPh>
    <rPh sb="10" eb="13">
      <t>カンケイヒ</t>
    </rPh>
    <phoneticPr fontId="3"/>
  </si>
  <si>
    <t>積立等計</t>
    <rPh sb="0" eb="2">
      <t>ツミタテ</t>
    </rPh>
    <rPh sb="2" eb="3">
      <t>トウ</t>
    </rPh>
    <rPh sb="3" eb="4">
      <t>ケイ</t>
    </rPh>
    <phoneticPr fontId="3"/>
  </si>
  <si>
    <t>体制整備単価</t>
    <rPh sb="0" eb="2">
      <t>タイセイ</t>
    </rPh>
    <rPh sb="2" eb="4">
      <t>セイビ</t>
    </rPh>
    <rPh sb="4" eb="6">
      <t>タンカ</t>
    </rPh>
    <phoneticPr fontId="3"/>
  </si>
  <si>
    <t>基礎
単価</t>
    <rPh sb="0" eb="2">
      <t>キソ</t>
    </rPh>
    <rPh sb="3" eb="5">
      <t>タンカ</t>
    </rPh>
    <phoneticPr fontId="3"/>
  </si>
  <si>
    <t>共同取組活動充当割合（％）</t>
    <rPh sb="0" eb="2">
      <t>キョウドウ</t>
    </rPh>
    <rPh sb="2" eb="4">
      <t>トリクミ</t>
    </rPh>
    <rPh sb="4" eb="6">
      <t>カツドウ</t>
    </rPh>
    <rPh sb="6" eb="8">
      <t>ジュウトウ</t>
    </rPh>
    <rPh sb="8" eb="10">
      <t>ワリアイ</t>
    </rPh>
    <phoneticPr fontId="3"/>
  </si>
  <si>
    <t>うち繰越</t>
    <rPh sb="2" eb="4">
      <t>クリコシ</t>
    </rPh>
    <phoneticPr fontId="3"/>
  </si>
  <si>
    <t>⑥活動内容（全協定共通）</t>
    <rPh sb="1" eb="3">
      <t>カツドウ</t>
    </rPh>
    <rPh sb="3" eb="5">
      <t>ナイヨウ</t>
    </rPh>
    <rPh sb="6" eb="7">
      <t>ゼン</t>
    </rPh>
    <rPh sb="7" eb="9">
      <t>キョウテイ</t>
    </rPh>
    <rPh sb="9" eb="11">
      <t>キョウツウ</t>
    </rPh>
    <phoneticPr fontId="3"/>
  </si>
  <si>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3"/>
  </si>
  <si>
    <t>　集落マスタープラン</t>
    <rPh sb="1" eb="3">
      <t>シュウラク</t>
    </rPh>
    <phoneticPr fontId="3"/>
  </si>
  <si>
    <t>Ⅰ必須事項（農業生産活動等）</t>
    <rPh sb="6" eb="8">
      <t>ノウギョウ</t>
    </rPh>
    <rPh sb="8" eb="10">
      <t>セイサン</t>
    </rPh>
    <rPh sb="10" eb="12">
      <t>カツドウ</t>
    </rPh>
    <rPh sb="12" eb="13">
      <t>トウ</t>
    </rPh>
    <phoneticPr fontId="3"/>
  </si>
  <si>
    <t>Ⅱ選択的必須事項（多面的機能を増進する活動）</t>
    <rPh sb="9" eb="12">
      <t>タメンテキ</t>
    </rPh>
    <rPh sb="12" eb="14">
      <t>キノウ</t>
    </rPh>
    <rPh sb="15" eb="17">
      <t>ゾウシン</t>
    </rPh>
    <rPh sb="19" eb="21">
      <t>カツドウ</t>
    </rPh>
    <phoneticPr fontId="3"/>
  </si>
  <si>
    <t>目指すべき将来像のチェック</t>
    <rPh sb="0" eb="2">
      <t>メザ</t>
    </rPh>
    <rPh sb="5" eb="8">
      <t>ショウライゾウ</t>
    </rPh>
    <phoneticPr fontId="3"/>
  </si>
  <si>
    <t>目指すべき将来像</t>
    <rPh sb="0" eb="2">
      <t>メザ</t>
    </rPh>
    <rPh sb="5" eb="8">
      <t>ショウライゾウ</t>
    </rPh>
    <phoneticPr fontId="3"/>
  </si>
  <si>
    <t>活動方策のチェック</t>
    <rPh sb="0" eb="2">
      <t>カツドウ</t>
    </rPh>
    <rPh sb="2" eb="4">
      <t>ホウサク</t>
    </rPh>
    <phoneticPr fontId="3"/>
  </si>
  <si>
    <t>将来像を実現するための活動方策</t>
    <rPh sb="0" eb="3">
      <t>ショウライゾウ</t>
    </rPh>
    <rPh sb="4" eb="6">
      <t>ジツゲン</t>
    </rPh>
    <rPh sb="11" eb="13">
      <t>カツドウ</t>
    </rPh>
    <rPh sb="13" eb="15">
      <t>ホウサク</t>
    </rPh>
    <phoneticPr fontId="3"/>
  </si>
  <si>
    <t>１　耕作放棄の防止等の活動</t>
    <rPh sb="2" eb="4">
      <t>コウサク</t>
    </rPh>
    <rPh sb="4" eb="6">
      <t>ホウキ</t>
    </rPh>
    <rPh sb="7" eb="9">
      <t>ボウシ</t>
    </rPh>
    <rPh sb="9" eb="10">
      <t>トウ</t>
    </rPh>
    <rPh sb="11" eb="13">
      <t>カツドウ</t>
    </rPh>
    <phoneticPr fontId="3"/>
  </si>
  <si>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3"/>
  </si>
  <si>
    <t>２　水路、農道等の管理活動</t>
    <rPh sb="2" eb="4">
      <t>スイロ</t>
    </rPh>
    <rPh sb="5" eb="7">
      <t>ノウドウ</t>
    </rPh>
    <rPh sb="7" eb="8">
      <t>ナド</t>
    </rPh>
    <rPh sb="9" eb="11">
      <t>カンリ</t>
    </rPh>
    <rPh sb="11" eb="13">
      <t>カツドウ</t>
    </rPh>
    <phoneticPr fontId="3"/>
  </si>
  <si>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3"/>
  </si>
  <si>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3"/>
  </si>
  <si>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3"/>
  </si>
  <si>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3"/>
  </si>
  <si>
    <t>④　その他</t>
    <rPh sb="4" eb="5">
      <t>タ</t>
    </rPh>
    <phoneticPr fontId="3"/>
  </si>
  <si>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3"/>
  </si>
  <si>
    <t>②　高付加価値型農業</t>
    <rPh sb="2" eb="5">
      <t>コウフカ</t>
    </rPh>
    <rPh sb="5" eb="7">
      <t>カチ</t>
    </rPh>
    <rPh sb="7" eb="8">
      <t>ガタ</t>
    </rPh>
    <rPh sb="8" eb="10">
      <t>ノウギョウ</t>
    </rPh>
    <phoneticPr fontId="3"/>
  </si>
  <si>
    <t>③　農業生産条件の強化</t>
    <rPh sb="2" eb="4">
      <t>ノウギョウ</t>
    </rPh>
    <rPh sb="4" eb="6">
      <t>セイサン</t>
    </rPh>
    <rPh sb="6" eb="8">
      <t>ジョウケン</t>
    </rPh>
    <rPh sb="9" eb="11">
      <t>キョウカ</t>
    </rPh>
    <phoneticPr fontId="3"/>
  </si>
  <si>
    <t>④　担い手への農地集積</t>
    <rPh sb="2" eb="3">
      <t>ニナ</t>
    </rPh>
    <rPh sb="4" eb="5">
      <t>テ</t>
    </rPh>
    <rPh sb="7" eb="9">
      <t>ノウチ</t>
    </rPh>
    <rPh sb="9" eb="11">
      <t>シュウセキ</t>
    </rPh>
    <phoneticPr fontId="3"/>
  </si>
  <si>
    <t>⑤　担い手への農作業の委託</t>
    <rPh sb="2" eb="3">
      <t>ニナ</t>
    </rPh>
    <rPh sb="4" eb="5">
      <t>テ</t>
    </rPh>
    <rPh sb="7" eb="10">
      <t>ノウサギョウ</t>
    </rPh>
    <rPh sb="11" eb="13">
      <t>イタク</t>
    </rPh>
    <phoneticPr fontId="3"/>
  </si>
  <si>
    <t>⑥　新規就農者等による農業生産</t>
    <rPh sb="2" eb="4">
      <t>シンキ</t>
    </rPh>
    <rPh sb="4" eb="7">
      <t>シュウノウシャ</t>
    </rPh>
    <rPh sb="7" eb="8">
      <t>トウ</t>
    </rPh>
    <rPh sb="11" eb="13">
      <t>ノウギョウ</t>
    </rPh>
    <rPh sb="13" eb="15">
      <t>セイサン</t>
    </rPh>
    <phoneticPr fontId="3"/>
  </si>
  <si>
    <t>⑦　地場産農産物等の加工・販売</t>
    <rPh sb="2" eb="5">
      <t>ジバサン</t>
    </rPh>
    <rPh sb="5" eb="8">
      <t>ノウサンブツ</t>
    </rPh>
    <rPh sb="8" eb="9">
      <t>トウ</t>
    </rPh>
    <rPh sb="10" eb="12">
      <t>カコウ</t>
    </rPh>
    <rPh sb="13" eb="15">
      <t>ハンバイ</t>
    </rPh>
    <phoneticPr fontId="3"/>
  </si>
  <si>
    <t>⑧　消費・出資の呼び込み</t>
    <rPh sb="2" eb="4">
      <t>ショウヒ</t>
    </rPh>
    <rPh sb="5" eb="7">
      <t>シュッシ</t>
    </rPh>
    <rPh sb="8" eb="9">
      <t>ヨ</t>
    </rPh>
    <rPh sb="10" eb="11">
      <t>コ</t>
    </rPh>
    <phoneticPr fontId="3"/>
  </si>
  <si>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3"/>
  </si>
  <si>
    <t>⑩　その他</t>
    <rPh sb="4" eb="5">
      <t>タ</t>
    </rPh>
    <phoneticPr fontId="3"/>
  </si>
  <si>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3"/>
  </si>
  <si>
    <t>多面的機能支払交付金と同一施設</t>
    <rPh sb="0" eb="3">
      <t>タメンテキ</t>
    </rPh>
    <rPh sb="3" eb="5">
      <t>キノウ</t>
    </rPh>
    <rPh sb="5" eb="7">
      <t>シハライ</t>
    </rPh>
    <rPh sb="7" eb="10">
      <t>コウフキン</t>
    </rPh>
    <rPh sb="11" eb="13">
      <t>ドウイツ</t>
    </rPh>
    <rPh sb="13" eb="15">
      <t>シセツ</t>
    </rPh>
    <phoneticPr fontId="3"/>
  </si>
  <si>
    <t>①　賃借権設定・農作業の委託</t>
    <rPh sb="2" eb="4">
      <t>チンシャク</t>
    </rPh>
    <rPh sb="4" eb="5">
      <t>ケン</t>
    </rPh>
    <rPh sb="5" eb="7">
      <t>セッテイ</t>
    </rPh>
    <rPh sb="8" eb="11">
      <t>ノウサギョウ</t>
    </rPh>
    <rPh sb="12" eb="14">
      <t>イタク</t>
    </rPh>
    <phoneticPr fontId="3"/>
  </si>
  <si>
    <t>③　既荒廃農用地の保全管理　</t>
    <rPh sb="2" eb="3">
      <t>キ</t>
    </rPh>
    <rPh sb="3" eb="5">
      <t>コウハイ</t>
    </rPh>
    <rPh sb="5" eb="8">
      <t>ノウヨウチ</t>
    </rPh>
    <rPh sb="9" eb="11">
      <t>ホゼン</t>
    </rPh>
    <rPh sb="11" eb="13">
      <t>カンリ</t>
    </rPh>
    <phoneticPr fontId="3"/>
  </si>
  <si>
    <t>④　農地の法面管理</t>
    <rPh sb="2" eb="4">
      <t>ノウチ</t>
    </rPh>
    <rPh sb="5" eb="6">
      <t>ノリ</t>
    </rPh>
    <rPh sb="6" eb="7">
      <t>メン</t>
    </rPh>
    <rPh sb="7" eb="9">
      <t>カンリ</t>
    </rPh>
    <phoneticPr fontId="3"/>
  </si>
  <si>
    <t>⑤　柵、ネットの設置等鳥獣被害防止</t>
    <rPh sb="2" eb="3">
      <t>サク</t>
    </rPh>
    <rPh sb="8" eb="10">
      <t>セッチ</t>
    </rPh>
    <rPh sb="10" eb="11">
      <t>トウ</t>
    </rPh>
    <rPh sb="11" eb="13">
      <t>チョウジュウ</t>
    </rPh>
    <rPh sb="13" eb="15">
      <t>ヒガイ</t>
    </rPh>
    <rPh sb="15" eb="17">
      <t>ボウシ</t>
    </rPh>
    <phoneticPr fontId="3"/>
  </si>
  <si>
    <t>①　水路の管理</t>
    <rPh sb="2" eb="4">
      <t>スイロ</t>
    </rPh>
    <rPh sb="5" eb="7">
      <t>カンリ</t>
    </rPh>
    <phoneticPr fontId="3"/>
  </si>
  <si>
    <t>②　農道の管理</t>
    <rPh sb="2" eb="4">
      <t>ノウドウ</t>
    </rPh>
    <rPh sb="5" eb="7">
      <t>カンリ</t>
    </rPh>
    <phoneticPr fontId="3"/>
  </si>
  <si>
    <t>③　その他の施設の管理</t>
    <rPh sb="4" eb="5">
      <t>タ</t>
    </rPh>
    <rPh sb="6" eb="8">
      <t>シセツ</t>
    </rPh>
    <rPh sb="9" eb="11">
      <t>カンリ</t>
    </rPh>
    <phoneticPr fontId="3"/>
  </si>
  <si>
    <t>①　周辺林地の下草刈</t>
    <rPh sb="2" eb="4">
      <t>シュウヘン</t>
    </rPh>
    <rPh sb="4" eb="6">
      <t>リンチ</t>
    </rPh>
    <rPh sb="7" eb="8">
      <t>シタ</t>
    </rPh>
    <rPh sb="8" eb="10">
      <t>クサカリ</t>
    </rPh>
    <phoneticPr fontId="3"/>
  </si>
  <si>
    <t>⑤　体験民宿（グリーン・ツーリズム）</t>
    <rPh sb="2" eb="4">
      <t>タイケン</t>
    </rPh>
    <rPh sb="4" eb="5">
      <t>ミン</t>
    </rPh>
    <rPh sb="5" eb="6">
      <t>ヤド</t>
    </rPh>
    <phoneticPr fontId="3"/>
  </si>
  <si>
    <t>[302]協定農用地の将来像の合計</t>
    <phoneticPr fontId="3"/>
  </si>
  <si>
    <t>[303]管理者が引き続き耕作</t>
    <phoneticPr fontId="3"/>
  </si>
  <si>
    <t>[304]後継者が耕作を継承</t>
    <phoneticPr fontId="3"/>
  </si>
  <si>
    <t>[305]担い手等に引き受けてもらう（受け手が決まっている）</t>
    <phoneticPr fontId="3"/>
  </si>
  <si>
    <t>[306]担い手等に引き受けてもらうことを希望（受け手が決まっていない）</t>
    <phoneticPr fontId="3"/>
  </si>
  <si>
    <t>[307]中間管理機構への貸し付けを希望</t>
    <phoneticPr fontId="3"/>
  </si>
  <si>
    <t>[308]草刈り等管理のみ</t>
    <phoneticPr fontId="3"/>
  </si>
  <si>
    <t>[309]その他</t>
    <phoneticPr fontId="3"/>
  </si>
  <si>
    <t>[310]協定農用地の将来像を踏まえた集落の現状_該当事項の合計</t>
    <phoneticPr fontId="3"/>
  </si>
  <si>
    <t>[311]担い手が確保できており、耕作を継続</t>
    <phoneticPr fontId="3"/>
  </si>
  <si>
    <t>[312]担い手が確保できているが、全ての委託希望は受けられない</t>
    <phoneticPr fontId="3"/>
  </si>
  <si>
    <t>[313]担い手が確保できていない</t>
    <phoneticPr fontId="3"/>
  </si>
  <si>
    <t>[314]耕作を継続したいが、耕作条件の悪い農地がある</t>
    <phoneticPr fontId="3"/>
  </si>
  <si>
    <t>[315]耕作を継続したいが、農業所得が低い</t>
    <phoneticPr fontId="3"/>
  </si>
  <si>
    <t>[316]耕作を継続したいが、法面や水路・農道等の管理が過重な負担となっている</t>
    <phoneticPr fontId="3"/>
  </si>
  <si>
    <t>[317]鳥獣被害が深刻であり、耕作意欲が減退している</t>
    <phoneticPr fontId="3"/>
  </si>
  <si>
    <t>[318]集落の自治（コミュニティ）機能が低下しており、生活に支障・不安が生じている</t>
    <phoneticPr fontId="3"/>
  </si>
  <si>
    <t>[319]その他</t>
    <phoneticPr fontId="3"/>
  </si>
  <si>
    <t>[320]その他の内容</t>
    <phoneticPr fontId="3"/>
  </si>
  <si>
    <t>[321]集落の現状を踏まえた対応の方向性_該当事項の合計</t>
    <phoneticPr fontId="3"/>
  </si>
  <si>
    <t>[322]耕作放棄の懸念はなく、集落の課題もないことから、対策は不要</t>
    <phoneticPr fontId="3"/>
  </si>
  <si>
    <t>[323]協定内で担い手を育成・確保</t>
    <phoneticPr fontId="3"/>
  </si>
  <si>
    <t>[324]協定外で担い手を確保</t>
    <phoneticPr fontId="3"/>
  </si>
  <si>
    <t>[325]基盤整備等により耕作条件を改善</t>
    <phoneticPr fontId="3"/>
  </si>
  <si>
    <t>[326]農産物の高付加価値化により所得の向上を図る</t>
    <phoneticPr fontId="3"/>
  </si>
  <si>
    <t>[327]新たな作物の導入により所得の向上を図る</t>
    <phoneticPr fontId="3"/>
  </si>
  <si>
    <t>[328]省力化技術の導入や外注化等により労働負担の軽減を図る</t>
    <phoneticPr fontId="3"/>
  </si>
  <si>
    <t>[329]耕作継続が困難な農用地の林地化</t>
    <phoneticPr fontId="3"/>
  </si>
  <si>
    <t>[330]放牧利用による農用地の管理</t>
    <phoneticPr fontId="3"/>
  </si>
  <si>
    <t>[331]鳥獣被害防止対策の実施</t>
    <phoneticPr fontId="3"/>
  </si>
  <si>
    <t>[332]集落の自治（コミュニティ）機能の強化</t>
    <phoneticPr fontId="3"/>
  </si>
  <si>
    <t>[333]その他</t>
    <phoneticPr fontId="3"/>
  </si>
  <si>
    <t>[334]その他の内容</t>
    <phoneticPr fontId="3"/>
  </si>
  <si>
    <t>[335]具体的な対策に向けた検討_該当事項の合計</t>
    <phoneticPr fontId="3"/>
  </si>
  <si>
    <t>[336]特に懸念はなく、協定参加者で実施していく</t>
    <phoneticPr fontId="3"/>
  </si>
  <si>
    <t>[337]協定参加者だけでは検討が困難であり外部（県・市町村含む）からの助力を得たい</t>
    <phoneticPr fontId="3"/>
  </si>
  <si>
    <t>[338]他の協定との広域化を考えたい</t>
    <phoneticPr fontId="3"/>
  </si>
  <si>
    <t>[339]中山間地域等直接支払交付金の加算措置を活用したい</t>
    <phoneticPr fontId="3"/>
  </si>
  <si>
    <t>[340]対策に活用可能な補助事業等を紹介して欲しい</t>
    <phoneticPr fontId="3"/>
  </si>
  <si>
    <t>[341]その他</t>
    <phoneticPr fontId="3"/>
  </si>
  <si>
    <t>[342]その他の内容</t>
    <phoneticPr fontId="3"/>
  </si>
  <si>
    <t>[343]農業生産活動等の継続のための支援体制_該当事項の合計</t>
    <phoneticPr fontId="3"/>
  </si>
  <si>
    <t>[344]農地所有適格法人が支援する</t>
    <phoneticPr fontId="3"/>
  </si>
  <si>
    <t>[345]JAが支援する</t>
    <phoneticPr fontId="3"/>
  </si>
  <si>
    <t>[346]集落営農組織が支援する</t>
    <phoneticPr fontId="3"/>
  </si>
  <si>
    <t>[347]農業者が支援する</t>
    <phoneticPr fontId="3"/>
  </si>
  <si>
    <t>[348]協定参加者で役割分担しつつ、農用地の維持管理を行う</t>
    <phoneticPr fontId="3"/>
  </si>
  <si>
    <t>[349]その他</t>
    <phoneticPr fontId="3"/>
  </si>
  <si>
    <t>[350]その他の内容</t>
    <phoneticPr fontId="3"/>
  </si>
  <si>
    <t>[351]備考欄</t>
    <phoneticPr fontId="3"/>
  </si>
  <si>
    <t>⑦活動内容（体制整備単価）</t>
    <rPh sb="1" eb="3">
      <t>カツドウ</t>
    </rPh>
    <rPh sb="3" eb="5">
      <t>ナイヨウ</t>
    </rPh>
    <rPh sb="6" eb="8">
      <t>タイセイ</t>
    </rPh>
    <rPh sb="8" eb="10">
      <t>セイビ</t>
    </rPh>
    <rPh sb="10" eb="12">
      <t>タンカ</t>
    </rPh>
    <phoneticPr fontId="3"/>
  </si>
  <si>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3"/>
  </si>
  <si>
    <t>その他</t>
    <phoneticPr fontId="3"/>
  </si>
  <si>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3"/>
  </si>
  <si>
    <t>内容</t>
    <rPh sb="0" eb="2">
      <t>ナイヨウ</t>
    </rPh>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</si>
  <si>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</si>
  <si>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年齢分類記号リスト</t>
    <rPh sb="0" eb="2">
      <t>ネンレイ</t>
    </rPh>
    <rPh sb="2" eb="4">
      <t>ブンルイ</t>
    </rPh>
    <rPh sb="4" eb="6">
      <t>キゴウ</t>
    </rPh>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</si>
  <si>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</si>
  <si>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</si>
  <si>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</si>
  <si>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</si>
  <si>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</si>
  <si>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</si>
  <si>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</si>
  <si>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</si>
  <si>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</si>
  <si>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</si>
  <si>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</si>
  <si>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</si>
  <si>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</si>
  <si>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</si>
  <si>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t>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</si>
  <si>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</si>
  <si>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</si>
  <si>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</si>
  <si>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</si>
  <si>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</si>
  <si>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</si>
  <si>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</si>
  <si>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</si>
  <si>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</si>
  <si>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</si>
  <si>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</si>
  <si>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</si>
  <si>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</si>
  <si>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</si>
  <si>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</si>
  <si>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</si>
  <si>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</si>
  <si>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</si>
  <si>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</si>
  <si>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</si>
  <si>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</si>
  <si>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</si>
  <si>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</si>
  <si>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</si>
  <si>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</si>
  <si>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</si>
  <si>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</si>
  <si>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</si>
  <si>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</si>
  <si>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</si>
  <si>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</si>
  <si>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</si>
  <si>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</si>
  <si>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</si>
  <si>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</si>
  <si>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</si>
  <si>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</si>
  <si>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</si>
  <si>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</si>
  <si>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</si>
  <si>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</si>
  <si>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</si>
  <si>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</si>
  <si>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研修会開催費</t>
    <phoneticPr fontId="3"/>
  </si>
  <si>
    <t>農産物等の販売促進関係費</t>
    <phoneticPr fontId="3"/>
  </si>
  <si>
    <t>都市住民との交流促進関係費</t>
    <phoneticPr fontId="3"/>
  </si>
  <si>
    <t>法人設立関係費</t>
    <phoneticPr fontId="3"/>
  </si>
  <si>
    <t>土地利用調整関係費</t>
    <phoneticPr fontId="3"/>
  </si>
  <si>
    <t>道・水路管理費</t>
    <phoneticPr fontId="3"/>
  </si>
  <si>
    <t>（うち道・水路整備費）</t>
    <phoneticPr fontId="3"/>
  </si>
  <si>
    <t>農地管理費</t>
    <phoneticPr fontId="3"/>
  </si>
  <si>
    <t>（うち農地整備費）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</si>
  <si>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</si>
  <si>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</si>
  <si>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</si>
  <si>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</si>
  <si>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</si>
  <si>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</si>
  <si>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3"/>
  </si>
  <si>
    <t>③ネットワーク化加算</t>
    <rPh sb="7" eb="8">
      <t>カ</t>
    </rPh>
    <phoneticPr fontId="3"/>
  </si>
  <si>
    <t>④スマート農業加算</t>
    <rPh sb="5" eb="7">
      <t>ノウギョウ</t>
    </rPh>
    <phoneticPr fontId="3"/>
  </si>
  <si>
    <t>⑤集落機能強化加算の経過措置</t>
    <phoneticPr fontId="3"/>
  </si>
  <si>
    <t>例) 高齢化や非農業者との混住化が進むことで、共同取組活動の参加者が減少し、集落機能が低下している。</t>
    <phoneticPr fontId="3"/>
  </si>
  <si>
    <t>例) 協定農用地の担い手の集積面積●●ha（令和６年度末）</t>
    <phoneticPr fontId="3"/>
  </si>
  <si>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3"/>
  </si>
  <si>
    <t>現状は、取組期間の開始年度における地域の現状を記載する。</t>
    <phoneticPr fontId="3"/>
  </si>
  <si>
    <r>
      <t xml:space="preserve">○○用水路
</t>
    </r>
    <r>
      <rPr>
        <sz val="10"/>
        <color rgb="FFFF0000"/>
        <rFont val="ＭＳ 明朝"/>
        <family val="1"/>
        <charset val="128"/>
      </rPr>
      <t>（水路の延長○m)</t>
    </r>
    <rPh sb="2" eb="5">
      <t>ヨウスイロ</t>
    </rPh>
    <phoneticPr fontId="3"/>
  </si>
  <si>
    <r>
      <t xml:space="preserve">○○排水路
</t>
    </r>
    <r>
      <rPr>
        <sz val="10"/>
        <color rgb="FFFF0000"/>
        <rFont val="ＭＳ 明朝"/>
        <family val="1"/>
        <charset val="128"/>
      </rPr>
      <t>（水路の延長○m)</t>
    </r>
    <rPh sb="2" eb="5">
      <t>ハイスイロ</t>
    </rPh>
    <phoneticPr fontId="3"/>
  </si>
  <si>
    <r>
      <t xml:space="preserve">○○農道
</t>
    </r>
    <r>
      <rPr>
        <sz val="10"/>
        <color rgb="FFFF0000"/>
        <rFont val="ＭＳ 明朝"/>
        <family val="1"/>
        <charset val="128"/>
      </rPr>
      <t>（水路の延長○m)</t>
    </r>
    <rPh sb="2" eb="4">
      <t>ノウドウ</t>
    </rPh>
    <phoneticPr fontId="3"/>
  </si>
  <si>
    <t>道　路</t>
    <phoneticPr fontId="3"/>
  </si>
  <si>
    <t>ネットワーク化活動計画</t>
    <rPh sb="6" eb="11">
      <t>カカツドウケイカク</t>
    </rPh>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</si>
  <si>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</si>
  <si>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</si>
  <si>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</si>
  <si>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</si>
  <si>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</si>
  <si>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維持管理農用地</t>
    <rPh sb="4" eb="7">
      <t>ノウヨウチ</t>
    </rPh>
    <phoneticPr fontId="3"/>
  </si>
  <si>
    <t>荒廃農地</t>
    <phoneticPr fontId="3"/>
  </si>
  <si>
    <t>被災地</t>
    <phoneticPr fontId="3"/>
  </si>
  <si>
    <t>通常地域（8法内）</t>
  </si>
  <si>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</si>
  <si>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</si>
  <si>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</si>
  <si>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91"/>
  </si>
  <si>
    <t>取組</t>
    <rPh sb="0" eb="2">
      <t>トリクミ</t>
    </rPh>
    <phoneticPr fontId="91"/>
  </si>
  <si>
    <t>対象協定</t>
    <rPh sb="0" eb="4">
      <t>タイショウキョウテイ</t>
    </rPh>
    <phoneticPr fontId="91"/>
  </si>
  <si>
    <t>要記載項目</t>
    <rPh sb="0" eb="3">
      <t>ヨウキサイ</t>
    </rPh>
    <rPh sb="3" eb="5">
      <t>コウモク</t>
    </rPh>
    <phoneticPr fontId="91"/>
  </si>
  <si>
    <r>
      <t>①ネットワーク化</t>
    </r>
    <r>
      <rPr>
        <vertAlign val="superscript"/>
        <sz val="11"/>
        <rFont val="ＭＳ 明朝"/>
        <family val="1"/>
        <charset val="128"/>
      </rPr>
      <t>注２）</t>
    </r>
    <rPh sb="7" eb="8">
      <t>カ</t>
    </rPh>
    <rPh sb="8" eb="9">
      <t>チュウ</t>
    </rPh>
    <phoneticPr fontId="91"/>
  </si>
  <si>
    <t>新たにネットワーク化を行い10ha以上のネットワークを形成する集落協定</t>
    <phoneticPr fontId="91"/>
  </si>
  <si>
    <t>２－１～２－７</t>
    <phoneticPr fontId="91"/>
  </si>
  <si>
    <t>新たにネットワーク化を行う予定はないが、既に10ha以上のネットワークを形成しており、体制の維持、向上を図ろうとする集落協定</t>
    <phoneticPr fontId="91"/>
  </si>
  <si>
    <r>
      <t>②統合</t>
    </r>
    <r>
      <rPr>
        <vertAlign val="superscript"/>
        <sz val="11"/>
        <rFont val="ＭＳ 明朝"/>
        <family val="1"/>
        <charset val="128"/>
      </rPr>
      <t>注３）</t>
    </r>
    <rPh sb="1" eb="3">
      <t>トウゴウ</t>
    </rPh>
    <rPh sb="3" eb="4">
      <t>チュウ</t>
    </rPh>
    <phoneticPr fontId="91"/>
  </si>
  <si>
    <t>新たに統合を行い10ha以上の集落協定を形成する集落協定</t>
    <phoneticPr fontId="91"/>
  </si>
  <si>
    <t>３－１～３－５</t>
    <phoneticPr fontId="91"/>
  </si>
  <si>
    <t>新たに統合を行う予定はないが、既に10ha以上の集落協定となっており、体制の維持、向上を図ろうとする集落協定</t>
    <phoneticPr fontId="91"/>
  </si>
  <si>
    <t>３－２、
３－６、３－７</t>
    <phoneticPr fontId="91"/>
  </si>
  <si>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1"/>
  </si>
  <si>
    <t>１組織以上の農業者団体以外の組織又は構成員の10%以上の非農業者が活動に参画する集落協定</t>
    <phoneticPr fontId="91"/>
  </si>
  <si>
    <t>４－１～４－３</t>
    <phoneticPr fontId="91"/>
  </si>
  <si>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</si>
  <si>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</si>
  <si>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</si>
  <si>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</si>
  <si>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91"/>
  </si>
  <si>
    <t>令和８年６月</t>
    <rPh sb="0" eb="2">
      <t>レイワ</t>
    </rPh>
    <rPh sb="3" eb="4">
      <t>ネン</t>
    </rPh>
    <rPh sb="5" eb="6">
      <t>ガツ</t>
    </rPh>
    <phoneticPr fontId="3"/>
  </si>
  <si>
    <t>第１回変更</t>
    <rPh sb="0" eb="1">
      <t>ダイ</t>
    </rPh>
    <rPh sb="2" eb="3">
      <t>カイ</t>
    </rPh>
    <rPh sb="3" eb="5">
      <t>ヘンコウ</t>
    </rPh>
    <phoneticPr fontId="91"/>
  </si>
  <si>
    <t>第２回変更</t>
    <rPh sb="0" eb="1">
      <t>ダイ</t>
    </rPh>
    <rPh sb="2" eb="3">
      <t>カイ</t>
    </rPh>
    <rPh sb="3" eb="5">
      <t>ヘンコウ</t>
    </rPh>
    <phoneticPr fontId="91"/>
  </si>
  <si>
    <t>第３回変更</t>
    <rPh sb="0" eb="1">
      <t>ダイ</t>
    </rPh>
    <rPh sb="2" eb="3">
      <t>カイ</t>
    </rPh>
    <rPh sb="3" eb="5">
      <t>ヘンコウ</t>
    </rPh>
    <phoneticPr fontId="91"/>
  </si>
  <si>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</si>
  <si>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</si>
  <si>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</si>
  <si>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農林地域集落協定ネットワーク協議会</t>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</si>
  <si>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</si>
  <si>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91"/>
  </si>
  <si>
    <t>協定面積</t>
    <rPh sb="0" eb="4">
      <t>キョウテイメンセキ</t>
    </rPh>
    <phoneticPr fontId="91"/>
  </si>
  <si>
    <t>地域計画</t>
    <rPh sb="0" eb="4">
      <t>チイキケイカク</t>
    </rPh>
    <phoneticPr fontId="91"/>
  </si>
  <si>
    <t>現在の連携状況</t>
    <rPh sb="0" eb="2">
      <t>ゲンザイ</t>
    </rPh>
    <rPh sb="3" eb="7">
      <t>レンケイジョウキョウ</t>
    </rPh>
    <phoneticPr fontId="91"/>
  </si>
  <si>
    <t>自協定が存する計画区域内</t>
    <rPh sb="0" eb="3">
      <t>ジキョウテイ</t>
    </rPh>
    <rPh sb="4" eb="5">
      <t>ゾン</t>
    </rPh>
    <rPh sb="7" eb="12">
      <t>ケイカククイキナイ</t>
    </rPh>
    <phoneticPr fontId="91"/>
  </si>
  <si>
    <t>別の計画区域内</t>
    <rPh sb="0" eb="1">
      <t>ベツ</t>
    </rPh>
    <rPh sb="2" eb="7">
      <t>ケイカククイキナイ</t>
    </rPh>
    <phoneticPr fontId="91"/>
  </si>
  <si>
    <t>連携済</t>
    <rPh sb="0" eb="3">
      <t>レンケイズ</t>
    </rPh>
    <phoneticPr fontId="91"/>
  </si>
  <si>
    <t>今後連携</t>
    <rPh sb="0" eb="4">
      <t>コンゴレンケイ</t>
    </rPh>
    <phoneticPr fontId="91"/>
  </si>
  <si>
    <t>（自協定）</t>
  </si>
  <si>
    <t>Ｂ協定</t>
    <rPh sb="1" eb="3">
      <t>キョウテイ</t>
    </rPh>
    <phoneticPr fontId="3"/>
  </si>
  <si>
    <t>Ｃ協定</t>
    <rPh sb="1" eb="3">
      <t>キョウテイ</t>
    </rPh>
    <phoneticPr fontId="3"/>
  </si>
  <si>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</si>
  <si>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</si>
  <si>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</si>
  <si>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91"/>
  </si>
  <si>
    <t>①リーダーの人材不足</t>
    <rPh sb="6" eb="10">
      <t>ジンザイブソク</t>
    </rPh>
    <phoneticPr fontId="91"/>
  </si>
  <si>
    <t>⑤農作業機械や施設の不足</t>
    <rPh sb="1" eb="6">
      <t>ノウサギョウキカイ</t>
    </rPh>
    <rPh sb="7" eb="9">
      <t>シセツ</t>
    </rPh>
    <rPh sb="10" eb="12">
      <t>フソク</t>
    </rPh>
    <phoneticPr fontId="91"/>
  </si>
  <si>
    <t>②事務担当者の人材不足</t>
    <rPh sb="1" eb="6">
      <t>ジムタントウシャ</t>
    </rPh>
    <rPh sb="7" eb="11">
      <t>ジンザイブソク</t>
    </rPh>
    <phoneticPr fontId="91"/>
  </si>
  <si>
    <t>⑥知見や技術の不足</t>
    <rPh sb="1" eb="3">
      <t>チケン</t>
    </rPh>
    <rPh sb="4" eb="6">
      <t>ギジュツ</t>
    </rPh>
    <rPh sb="7" eb="9">
      <t>フソク</t>
    </rPh>
    <phoneticPr fontId="91"/>
  </si>
  <si>
    <t>③共同取組活動参加者の附則</t>
    <rPh sb="1" eb="3">
      <t>キョウドウ</t>
    </rPh>
    <rPh sb="3" eb="7">
      <t>トリクミカツドウ</t>
    </rPh>
    <rPh sb="7" eb="10">
      <t>サンカシャ</t>
    </rPh>
    <rPh sb="11" eb="13">
      <t>フソク</t>
    </rPh>
    <phoneticPr fontId="91"/>
  </si>
  <si>
    <t>④農業の担い手の人材不足</t>
    <rPh sb="1" eb="3">
      <t>ノウギョウ</t>
    </rPh>
    <rPh sb="4" eb="5">
      <t>ニナ</t>
    </rPh>
    <rPh sb="6" eb="7">
      <t>テ</t>
    </rPh>
    <rPh sb="8" eb="12">
      <t>ジンザイブソク</t>
    </rPh>
    <phoneticPr fontId="91"/>
  </si>
  <si>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1"/>
  </si>
  <si>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</si>
  <si>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</si>
  <si>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91"/>
  </si>
  <si>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1"/>
  </si>
  <si>
    <t>⑥農業の担い手育成</t>
    <rPh sb="1" eb="3">
      <t>ノウギョウ</t>
    </rPh>
    <rPh sb="4" eb="5">
      <t>ニナ</t>
    </rPh>
    <rPh sb="6" eb="7">
      <t>テ</t>
    </rPh>
    <rPh sb="7" eb="9">
      <t>イクセイ</t>
    </rPh>
    <phoneticPr fontId="91"/>
  </si>
  <si>
    <t>⑦地場農産物の加工・販売</t>
    <rPh sb="1" eb="3">
      <t>ジバ</t>
    </rPh>
    <rPh sb="3" eb="6">
      <t>ノウサンブツ</t>
    </rPh>
    <rPh sb="7" eb="9">
      <t>カコウ</t>
    </rPh>
    <rPh sb="10" eb="12">
      <t>ハンバイ</t>
    </rPh>
    <phoneticPr fontId="91"/>
  </si>
  <si>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</si>
  <si>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⑧鳥獣害対策</t>
    <rPh sb="1" eb="6">
      <t>チョウジュウガイタイサク</t>
    </rPh>
    <phoneticPr fontId="91"/>
  </si>
  <si>
    <t>③水路・農道等の維持管理</t>
    <rPh sb="1" eb="3">
      <t>スイロ</t>
    </rPh>
    <rPh sb="4" eb="6">
      <t>ノウドウ</t>
    </rPh>
    <rPh sb="6" eb="7">
      <t>トウ</t>
    </rPh>
    <rPh sb="8" eb="10">
      <t>イジ</t>
    </rPh>
    <rPh sb="10" eb="12">
      <t>カンリ</t>
    </rPh>
    <phoneticPr fontId="91"/>
  </si>
  <si>
    <t>⑨多面的機能を増進する活動</t>
    <rPh sb="1" eb="6">
      <t>タメンテキキノウ</t>
    </rPh>
    <rPh sb="7" eb="9">
      <t>ゾウシン</t>
    </rPh>
    <rPh sb="11" eb="13">
      <t>カツドウ</t>
    </rPh>
    <phoneticPr fontId="91"/>
  </si>
  <si>
    <t>④機械・施設の共同利用</t>
    <rPh sb="1" eb="3">
      <t>キカイ</t>
    </rPh>
    <rPh sb="4" eb="6">
      <t>シセツ</t>
    </rPh>
    <rPh sb="7" eb="9">
      <t>キョウドウ</t>
    </rPh>
    <rPh sb="9" eb="11">
      <t>リヨウ</t>
    </rPh>
    <phoneticPr fontId="91"/>
  </si>
  <si>
    <t>⑤農作業の共同化</t>
    <rPh sb="1" eb="4">
      <t>ノウサギョウ</t>
    </rPh>
    <rPh sb="5" eb="8">
      <t>キョウドウカ</t>
    </rPh>
    <phoneticPr fontId="91"/>
  </si>
  <si>
    <t>２－５．連携方法</t>
    <rPh sb="4" eb="8">
      <t>レンケイホウホウ</t>
    </rPh>
    <phoneticPr fontId="3"/>
  </si>
  <si>
    <t>連携方法</t>
    <rPh sb="0" eb="4">
      <t>レンケイホウホウ</t>
    </rPh>
    <phoneticPr fontId="91"/>
  </si>
  <si>
    <r>
      <t>①協議会型</t>
    </r>
    <r>
      <rPr>
        <vertAlign val="superscript"/>
        <sz val="11"/>
        <rFont val="ＭＳ 明朝"/>
        <family val="1"/>
        <charset val="128"/>
      </rPr>
      <t>注１）</t>
    </r>
    <rPh sb="1" eb="4">
      <t>キョウギカイ</t>
    </rPh>
    <rPh sb="4" eb="5">
      <t>ガタ</t>
    </rPh>
    <rPh sb="5" eb="6">
      <t>チュウ</t>
    </rPh>
    <phoneticPr fontId="91"/>
  </si>
  <si>
    <r>
      <t>③共同委託型</t>
    </r>
    <r>
      <rPr>
        <vertAlign val="superscript"/>
        <sz val="11"/>
        <rFont val="ＭＳ 明朝"/>
        <family val="1"/>
        <charset val="128"/>
      </rPr>
      <t>注３）</t>
    </r>
    <rPh sb="1" eb="5">
      <t>キョウドウイタク</t>
    </rPh>
    <rPh sb="5" eb="6">
      <t>ガタ</t>
    </rPh>
    <rPh sb="6" eb="7">
      <t>チュウ</t>
    </rPh>
    <phoneticPr fontId="91"/>
  </si>
  <si>
    <r>
      <t>②活動連携型</t>
    </r>
    <r>
      <rPr>
        <vertAlign val="superscript"/>
        <sz val="11"/>
        <rFont val="ＭＳ 明朝"/>
        <family val="1"/>
        <charset val="128"/>
      </rPr>
      <t>注２）</t>
    </r>
    <rPh sb="1" eb="3">
      <t>カツドウ</t>
    </rPh>
    <rPh sb="3" eb="5">
      <t>レンケイ</t>
    </rPh>
    <rPh sb="5" eb="6">
      <t>ガタ</t>
    </rPh>
    <rPh sb="6" eb="7">
      <t>チュウ</t>
    </rPh>
    <phoneticPr fontId="91"/>
  </si>
  <si>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</si>
  <si>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</si>
  <si>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91"/>
  </si>
  <si>
    <t>R6以前</t>
    <rPh sb="2" eb="4">
      <t>イゼン</t>
    </rPh>
    <phoneticPr fontId="91"/>
  </si>
  <si>
    <t>R7</t>
    <phoneticPr fontId="91"/>
  </si>
  <si>
    <t>R8</t>
    <phoneticPr fontId="91"/>
  </si>
  <si>
    <t>R9</t>
    <phoneticPr fontId="91"/>
  </si>
  <si>
    <t>R10</t>
    <phoneticPr fontId="91"/>
  </si>
  <si>
    <t>R11</t>
    <phoneticPr fontId="91"/>
  </si>
  <si>
    <t>R12以降</t>
    <rPh sb="3" eb="5">
      <t>イコウ</t>
    </rPh>
    <phoneticPr fontId="91"/>
  </si>
  <si>
    <t>ネットワーク化に向けた話合い（協定内）</t>
    <rPh sb="6" eb="7">
      <t>カ</t>
    </rPh>
    <rPh sb="8" eb="9">
      <t>ム</t>
    </rPh>
    <rPh sb="11" eb="13">
      <t>ハナシア</t>
    </rPh>
    <rPh sb="15" eb="18">
      <t>キョウテイナイ</t>
    </rPh>
    <phoneticPr fontId="91"/>
  </si>
  <si>
    <t>ネットワーク化に向けた話合い（協定間）</t>
    <rPh sb="6" eb="7">
      <t>カ</t>
    </rPh>
    <rPh sb="8" eb="9">
      <t>ム</t>
    </rPh>
    <rPh sb="11" eb="13">
      <t>ハナシア</t>
    </rPh>
    <rPh sb="15" eb="17">
      <t>キョウテイ</t>
    </rPh>
    <rPh sb="17" eb="18">
      <t>アイダ</t>
    </rPh>
    <phoneticPr fontId="91"/>
  </si>
  <si>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1"/>
  </si>
  <si>
    <t>協議会等の設置（協議会型の場合）</t>
    <rPh sb="0" eb="3">
      <t>キョウギカイ</t>
    </rPh>
    <rPh sb="3" eb="4">
      <t>トウ</t>
    </rPh>
    <rPh sb="5" eb="7">
      <t>セッチ</t>
    </rPh>
    <rPh sb="8" eb="12">
      <t>キョウギカイガタ</t>
    </rPh>
    <rPh sb="13" eb="15">
      <t>バアイ</t>
    </rPh>
    <phoneticPr fontId="91"/>
  </si>
  <si>
    <t>ネットワーク化加算の適用（加算措置を利用する場合）</t>
    <rPh sb="6" eb="7">
      <t>カ</t>
    </rPh>
    <rPh sb="7" eb="9">
      <t>カサン</t>
    </rPh>
    <rPh sb="10" eb="12">
      <t>テキヨウ</t>
    </rPh>
    <rPh sb="13" eb="17">
      <t>カサンソチ</t>
    </rPh>
    <rPh sb="18" eb="20">
      <t>リヨウ</t>
    </rPh>
    <rPh sb="22" eb="24">
      <t>バアイ</t>
    </rPh>
    <phoneticPr fontId="91"/>
  </si>
  <si>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1"/>
  </si>
  <si>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</si>
  <si>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91"/>
  </si>
  <si>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1"/>
  </si>
  <si>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1"/>
  </si>
  <si>
    <t>③時期は未定だが将来的に統合を検討する</t>
    <rPh sb="1" eb="3">
      <t>ジキ</t>
    </rPh>
    <rPh sb="4" eb="6">
      <t>ミテイ</t>
    </rPh>
    <rPh sb="8" eb="11">
      <t>ショウライテキ</t>
    </rPh>
    <rPh sb="12" eb="14">
      <t>トウゴウ</t>
    </rPh>
    <rPh sb="15" eb="17">
      <t>ケントウ</t>
    </rPh>
    <phoneticPr fontId="91"/>
  </si>
  <si>
    <t>④未定</t>
    <rPh sb="1" eb="3">
      <t>ミテイ</t>
    </rPh>
    <phoneticPr fontId="91"/>
  </si>
  <si>
    <t>⑤統合は必要ないと考えている</t>
    <rPh sb="1" eb="3">
      <t>トウゴウ</t>
    </rPh>
    <rPh sb="4" eb="6">
      <t>ヒツヨウ</t>
    </rPh>
    <rPh sb="9" eb="10">
      <t>カンガ</t>
    </rPh>
    <phoneticPr fontId="91"/>
  </si>
  <si>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</si>
  <si>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</si>
  <si>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</si>
  <si>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農林地域広域集落協定</t>
    <phoneticPr fontId="3"/>
  </si>
  <si>
    <t>３－２．統合に参加する集落協定</t>
    <rPh sb="4" eb="6">
      <t>トウゴウ</t>
    </rPh>
    <rPh sb="7" eb="9">
      <t>サンカ</t>
    </rPh>
    <rPh sb="11" eb="15">
      <t>シュウラクキョウテイ</t>
    </rPh>
    <phoneticPr fontId="3"/>
  </si>
  <si>
    <t>Ｅ協定</t>
    <rPh sb="1" eb="3">
      <t>キョウテイ</t>
    </rPh>
    <phoneticPr fontId="3"/>
  </si>
  <si>
    <t>Ｆ協定</t>
    <rPh sb="1" eb="3">
      <t>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</si>
  <si>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</si>
  <si>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</si>
  <si>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91"/>
  </si>
  <si>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1"/>
  </si>
  <si>
    <t>３－４．統合により体制を強化したい活動</t>
    <rPh sb="4" eb="6">
      <t>トウゴウ</t>
    </rPh>
    <rPh sb="9" eb="11">
      <t>タイセイ</t>
    </rPh>
    <rPh sb="12" eb="14">
      <t>キョウカ</t>
    </rPh>
    <rPh sb="17" eb="19">
      <t>カツドウ</t>
    </rPh>
    <phoneticPr fontId="3"/>
  </si>
  <si>
    <t>体制を強化したい活動</t>
    <phoneticPr fontId="91"/>
  </si>
  <si>
    <t>①リーダー等の人材確保</t>
    <rPh sb="5" eb="6">
      <t>トウ</t>
    </rPh>
    <rPh sb="7" eb="9">
      <t>ジンザイ</t>
    </rPh>
    <rPh sb="9" eb="11">
      <t>カクホ</t>
    </rPh>
    <phoneticPr fontId="91"/>
  </si>
  <si>
    <t>⑦農業の担い手育成</t>
    <rPh sb="1" eb="3">
      <t>ノウギョウ</t>
    </rPh>
    <rPh sb="4" eb="5">
      <t>ニナ</t>
    </rPh>
    <rPh sb="6" eb="7">
      <t>テ</t>
    </rPh>
    <rPh sb="7" eb="9">
      <t>イクセイ</t>
    </rPh>
    <phoneticPr fontId="91"/>
  </si>
  <si>
    <t>②事務局機能の強化</t>
    <rPh sb="1" eb="4">
      <t>ジムキョク</t>
    </rPh>
    <rPh sb="4" eb="6">
      <t>キノウ</t>
    </rPh>
    <rPh sb="7" eb="9">
      <t>キョウカ</t>
    </rPh>
    <phoneticPr fontId="91"/>
  </si>
  <si>
    <t>⑧地場農産物の加工・販売</t>
    <rPh sb="1" eb="3">
      <t>ジバ</t>
    </rPh>
    <rPh sb="3" eb="6">
      <t>ノウサンブツ</t>
    </rPh>
    <rPh sb="7" eb="9">
      <t>カコウ</t>
    </rPh>
    <rPh sb="10" eb="12">
      <t>ハンバイ</t>
    </rPh>
    <phoneticPr fontId="91"/>
  </si>
  <si>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</si>
  <si>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⑨鳥獣害対策</t>
    <rPh sb="1" eb="6">
      <t>チョウジュウガイタイサク</t>
    </rPh>
    <phoneticPr fontId="91"/>
  </si>
  <si>
    <t>④水路・農道等の維持管理</t>
    <rPh sb="1" eb="3">
      <t>スイロ</t>
    </rPh>
    <rPh sb="4" eb="6">
      <t>ノウドウ</t>
    </rPh>
    <rPh sb="6" eb="7">
      <t>トウ</t>
    </rPh>
    <rPh sb="8" eb="10">
      <t>イジ</t>
    </rPh>
    <rPh sb="10" eb="12">
      <t>カンリ</t>
    </rPh>
    <phoneticPr fontId="91"/>
  </si>
  <si>
    <t>⑩多面的機能を増進する活動</t>
    <rPh sb="1" eb="6">
      <t>タメンテキキノウ</t>
    </rPh>
    <rPh sb="7" eb="9">
      <t>ゾウシン</t>
    </rPh>
    <rPh sb="11" eb="13">
      <t>カツドウ</t>
    </rPh>
    <phoneticPr fontId="91"/>
  </si>
  <si>
    <t>⑤機械・施設の共同利用</t>
    <rPh sb="1" eb="3">
      <t>キカイ</t>
    </rPh>
    <rPh sb="4" eb="6">
      <t>シセツ</t>
    </rPh>
    <rPh sb="7" eb="9">
      <t>キョウドウ</t>
    </rPh>
    <rPh sb="9" eb="11">
      <t>リヨウ</t>
    </rPh>
    <phoneticPr fontId="91"/>
  </si>
  <si>
    <t>⑥農作業の共同化</t>
    <rPh sb="1" eb="4">
      <t>ノウサギョウ</t>
    </rPh>
    <rPh sb="5" eb="8">
      <t>キョウドウカ</t>
    </rPh>
    <phoneticPr fontId="91"/>
  </si>
  <si>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</si>
  <si>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91"/>
  </si>
  <si>
    <t>②統合に向けた話合い（協定間）</t>
    <rPh sb="1" eb="3">
      <t>トウゴウ</t>
    </rPh>
    <rPh sb="4" eb="5">
      <t>ム</t>
    </rPh>
    <rPh sb="7" eb="9">
      <t>ハナシア</t>
    </rPh>
    <rPh sb="11" eb="13">
      <t>キョウテイ</t>
    </rPh>
    <rPh sb="13" eb="14">
      <t>アイダ</t>
    </rPh>
    <phoneticPr fontId="91"/>
  </si>
  <si>
    <t>③統合</t>
    <rPh sb="1" eb="3">
      <t>トウゴウ</t>
    </rPh>
    <phoneticPr fontId="91"/>
  </si>
  <si>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1"/>
  </si>
  <si>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1"/>
  </si>
  <si>
    <t>３－６．役員の継承計画</t>
    <rPh sb="4" eb="6">
      <t>ヤクイン</t>
    </rPh>
    <rPh sb="7" eb="11">
      <t>ケイショウケイカク</t>
    </rPh>
    <phoneticPr fontId="3"/>
  </si>
  <si>
    <t>役職名等</t>
    <rPh sb="0" eb="3">
      <t>ヤクショクメイ</t>
    </rPh>
    <rPh sb="3" eb="4">
      <t>トウ</t>
    </rPh>
    <phoneticPr fontId="91"/>
  </si>
  <si>
    <t>氏名（現体制）</t>
    <rPh sb="0" eb="2">
      <t>シメイ</t>
    </rPh>
    <rPh sb="3" eb="6">
      <t>ゲンタイセイ</t>
    </rPh>
    <phoneticPr fontId="91"/>
  </si>
  <si>
    <t>氏名（後任予定者）</t>
    <rPh sb="0" eb="2">
      <t>シメイ</t>
    </rPh>
    <rPh sb="3" eb="8">
      <t>コウニンヨテイシャ</t>
    </rPh>
    <phoneticPr fontId="91"/>
  </si>
  <si>
    <t>継承予定時期</t>
    <rPh sb="0" eb="4">
      <t>ケイショウヨテイ</t>
    </rPh>
    <rPh sb="4" eb="6">
      <t>ジキ</t>
    </rPh>
    <phoneticPr fontId="91"/>
  </si>
  <si>
    <t>代表者</t>
    <rPh sb="0" eb="3">
      <t>ダイヒョウシャ</t>
    </rPh>
    <phoneticPr fontId="91"/>
  </si>
  <si>
    <t>甲田　太郎</t>
    <phoneticPr fontId="3"/>
  </si>
  <si>
    <t>書記担当</t>
    <rPh sb="0" eb="2">
      <t>ショキ</t>
    </rPh>
    <rPh sb="2" eb="4">
      <t>タントウ</t>
    </rPh>
    <phoneticPr fontId="91"/>
  </si>
  <si>
    <t>丙川　三郎</t>
    <phoneticPr fontId="3"/>
  </si>
  <si>
    <t>丁本　四郎</t>
    <phoneticPr fontId="3"/>
  </si>
  <si>
    <t>会計担当</t>
    <rPh sb="0" eb="2">
      <t>カイケイ</t>
    </rPh>
    <rPh sb="2" eb="4">
      <t>タントウ</t>
    </rPh>
    <phoneticPr fontId="91"/>
  </si>
  <si>
    <t>乙山　次郎</t>
    <phoneticPr fontId="3"/>
  </si>
  <si>
    <t>戊部　花子</t>
    <phoneticPr fontId="3"/>
  </si>
  <si>
    <t>共同機械担当</t>
    <rPh sb="0" eb="4">
      <t>キョウドウキカイ</t>
    </rPh>
    <rPh sb="4" eb="6">
      <t>タントウ</t>
    </rPh>
    <phoneticPr fontId="91"/>
  </si>
  <si>
    <t>己藤　五郎</t>
    <phoneticPr fontId="3"/>
  </si>
  <si>
    <t>土地改良施設担当</t>
    <rPh sb="0" eb="4">
      <t>トチカイリョウ</t>
    </rPh>
    <rPh sb="4" eb="8">
      <t>シセツタントウ</t>
    </rPh>
    <phoneticPr fontId="91"/>
  </si>
  <si>
    <t>法面点検担当</t>
    <rPh sb="0" eb="2">
      <t>ノリメン</t>
    </rPh>
    <rPh sb="2" eb="6">
      <t>テンケンタントウ</t>
    </rPh>
    <phoneticPr fontId="91"/>
  </si>
  <si>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1"/>
  </si>
  <si>
    <t>３－７．体制の維持・向上に向けた活動事項</t>
    <rPh sb="4" eb="6">
      <t>タイセイ</t>
    </rPh>
    <rPh sb="7" eb="9">
      <t>イジ</t>
    </rPh>
    <rPh sb="10" eb="12">
      <t>コウジョウ</t>
    </rPh>
    <rPh sb="13" eb="14">
      <t>ム</t>
    </rPh>
    <rPh sb="16" eb="18">
      <t>カツドウ</t>
    </rPh>
    <rPh sb="18" eb="20">
      <t>ジコウ</t>
    </rPh>
    <phoneticPr fontId="3"/>
  </si>
  <si>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1"/>
  </si>
  <si>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1"/>
  </si>
  <si>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</si>
  <si>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</si>
  <si>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</si>
  <si>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91"/>
  </si>
  <si>
    <t>（１）農業者団体以外の組織</t>
    <rPh sb="3" eb="6">
      <t>ノウギョウシャ</t>
    </rPh>
    <rPh sb="6" eb="8">
      <t>ダンタイ</t>
    </rPh>
    <rPh sb="8" eb="10">
      <t>イガイ</t>
    </rPh>
    <rPh sb="11" eb="13">
      <t>ソシキ</t>
    </rPh>
    <phoneticPr fontId="3"/>
  </si>
  <si>
    <t>参画方法</t>
    <rPh sb="0" eb="4">
      <t>サンカクホウホウ</t>
    </rPh>
    <phoneticPr fontId="91"/>
  </si>
  <si>
    <t>組織名</t>
    <rPh sb="0" eb="3">
      <t>ソシキメイ</t>
    </rPh>
    <phoneticPr fontId="91"/>
  </si>
  <si>
    <t>①集落協定の構成員</t>
    <rPh sb="1" eb="5">
      <t>シュウラクキョウテイ</t>
    </rPh>
    <rPh sb="6" eb="9">
      <t>コウセイイン</t>
    </rPh>
    <phoneticPr fontId="91"/>
  </si>
  <si>
    <t>Ｇ地域づくり協議会</t>
    <phoneticPr fontId="3"/>
  </si>
  <si>
    <t>Ｈ子供会</t>
    <phoneticPr fontId="3"/>
  </si>
  <si>
    <t>Ｉ土地改良区</t>
    <phoneticPr fontId="3"/>
  </si>
  <si>
    <t>Ｊ農地保全会（多面的機能支払活動組織）</t>
    <phoneticPr fontId="3"/>
  </si>
  <si>
    <t>②別途協定等を締結</t>
    <rPh sb="1" eb="3">
      <t>ベット</t>
    </rPh>
    <rPh sb="3" eb="6">
      <t>キョウテイトウ</t>
    </rPh>
    <rPh sb="7" eb="9">
      <t>テイケツ</t>
    </rPh>
    <phoneticPr fontId="91"/>
  </si>
  <si>
    <t>Ｋ大学</t>
    <phoneticPr fontId="3"/>
  </si>
  <si>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</si>
  <si>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</si>
  <si>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91"/>
  </si>
  <si>
    <t>人数</t>
    <rPh sb="0" eb="2">
      <t>ニンズウ</t>
    </rPh>
    <phoneticPr fontId="91"/>
  </si>
  <si>
    <t>②別途協定等を締結</t>
    <rPh sb="1" eb="5">
      <t>ベットキョウテイ</t>
    </rPh>
    <rPh sb="5" eb="6">
      <t>トウ</t>
    </rPh>
    <rPh sb="7" eb="9">
      <t>テイケツ</t>
    </rPh>
    <phoneticPr fontId="91"/>
  </si>
  <si>
    <t>合計</t>
    <rPh sb="0" eb="2">
      <t>ゴウケイ</t>
    </rPh>
    <phoneticPr fontId="91"/>
  </si>
  <si>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</si>
  <si>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</si>
  <si>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91"/>
  </si>
  <si>
    <t>④知見や技術の不足</t>
    <rPh sb="1" eb="3">
      <t>チケン</t>
    </rPh>
    <rPh sb="4" eb="6">
      <t>ギジュツ</t>
    </rPh>
    <rPh sb="7" eb="9">
      <t>フソク</t>
    </rPh>
    <phoneticPr fontId="91"/>
  </si>
  <si>
    <t>②共同取組活動参加者の不足</t>
    <rPh sb="1" eb="3">
      <t>キョウドウ</t>
    </rPh>
    <rPh sb="3" eb="5">
      <t>トリクミ</t>
    </rPh>
    <rPh sb="5" eb="7">
      <t>カツドウ</t>
    </rPh>
    <rPh sb="7" eb="10">
      <t>サンカシャ</t>
    </rPh>
    <rPh sb="11" eb="13">
      <t>フソク</t>
    </rPh>
    <phoneticPr fontId="91"/>
  </si>
  <si>
    <t>③農業作業の人材不足</t>
    <rPh sb="1" eb="3">
      <t>ノウギョウ</t>
    </rPh>
    <rPh sb="3" eb="5">
      <t>サギョウ</t>
    </rPh>
    <rPh sb="6" eb="8">
      <t>ジンザイ</t>
    </rPh>
    <rPh sb="8" eb="10">
      <t>ブソク</t>
    </rPh>
    <phoneticPr fontId="91"/>
  </si>
  <si>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1"/>
  </si>
  <si>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</si>
  <si>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91"/>
  </si>
  <si>
    <t>①事務の適切な実施</t>
    <phoneticPr fontId="91"/>
  </si>
  <si>
    <t>⑥鳥獣害対策</t>
    <rPh sb="1" eb="3">
      <t>チョウジュウ</t>
    </rPh>
    <rPh sb="3" eb="4">
      <t>ガイ</t>
    </rPh>
    <rPh sb="4" eb="6">
      <t>タイサク</t>
    </rPh>
    <phoneticPr fontId="91"/>
  </si>
  <si>
    <t>⑦多面的機能を増進する活動</t>
    <phoneticPr fontId="91"/>
  </si>
  <si>
    <t>④農作業</t>
    <rPh sb="1" eb="4">
      <t>ノウサギョウ</t>
    </rPh>
    <phoneticPr fontId="91"/>
  </si>
  <si>
    <t>⑤地場農産物の加工・販売</t>
    <rPh sb="1" eb="3">
      <t>ジバ</t>
    </rPh>
    <rPh sb="3" eb="6">
      <t>ノウサンブツ</t>
    </rPh>
    <rPh sb="7" eb="9">
      <t>カコウ</t>
    </rPh>
    <rPh sb="10" eb="12">
      <t>ハンバイ</t>
    </rPh>
    <phoneticPr fontId="91"/>
  </si>
  <si>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1"/>
  </si>
  <si>
    <t>○</t>
  </si>
  <si>
    <t>⑧</t>
  </si>
  <si>
    <t>①</t>
  </si>
  <si>
    <t>⑤</t>
  </si>
  <si>
    <t>⑥</t>
  </si>
  <si>
    <t>⑦</t>
  </si>
  <si>
    <t>①＋②が③に占める割合</t>
    <phoneticPr fontId="3"/>
  </si>
  <si>
    <t>（小数点以下切り捨て）</t>
    <phoneticPr fontId="3"/>
  </si>
  <si>
    <t>③集落協定の全構成員数（集落協定の構成員数（農業者数＋①※組織数は含めない）に②を加えた人数）</t>
    <phoneticPr fontId="91"/>
  </si>
  <si>
    <t>２．ネットワーク化活動計画作成時に使用するもの</t>
    <rPh sb="8" eb="13">
      <t>カカツドウケイカク</t>
    </rPh>
    <rPh sb="13" eb="15">
      <t>サクセイ</t>
    </rPh>
    <rPh sb="15" eb="16">
      <t>ジ</t>
    </rPh>
    <rPh sb="17" eb="19">
      <t>シヨウ</t>
    </rPh>
    <phoneticPr fontId="3"/>
  </si>
  <si>
    <t>④加算の適用</t>
    <phoneticPr fontId="3"/>
  </si>
  <si>
    <t>L</t>
    <phoneticPr fontId="3"/>
  </si>
  <si>
    <t>％</t>
    <phoneticPr fontId="3"/>
  </si>
  <si>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</si>
  <si>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</si>
  <si>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</si>
  <si>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</si>
  <si>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</si>
  <si>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</si>
  <si>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</si>
  <si>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</si>
  <si>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</si>
  <si>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</si>
  <si>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行を追加する場合はこれより上の行を「コピーして追加」してください。</t>
    <phoneticPr fontId="3"/>
  </si>
  <si>
    <t>スマート農業加算</t>
    <phoneticPr fontId="3"/>
  </si>
  <si>
    <t>令和</t>
    <phoneticPr fontId="3"/>
  </si>
  <si>
    <t>転用によるもの</t>
    <rPh sb="0" eb="2">
      <t>テンヨウ</t>
    </rPh>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</si>
  <si>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</si>
  <si>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Ⅲ　ネットワーク化加算</t>
    <rPh sb="8" eb="9">
      <t>カ</t>
    </rPh>
    <rPh sb="9" eb="11">
      <t>カサン</t>
    </rPh>
    <phoneticPr fontId="3"/>
  </si>
  <si>
    <t>ネットワーク化・統合等により実現する農業生産活動等の継続のための取組</t>
    <rPh sb="8" eb="11">
      <t>トウゴウトウ</t>
    </rPh>
    <phoneticPr fontId="3"/>
  </si>
  <si>
    <t>ネットワーク化する集落協定名</t>
    <rPh sb="6" eb="7">
      <t>カ</t>
    </rPh>
    <rPh sb="9" eb="11">
      <t>シュウラク</t>
    </rPh>
    <rPh sb="11" eb="13">
      <t>キョウテイ</t>
    </rPh>
    <phoneticPr fontId="3"/>
  </si>
  <si>
    <t>Ⅳ　スマート農業加算</t>
    <rPh sb="6" eb="8">
      <t>ノウギョウ</t>
    </rPh>
    <rPh sb="8" eb="10">
      <t>カサン</t>
    </rPh>
    <phoneticPr fontId="3"/>
  </si>
  <si>
    <t>Ⅴ　集落機能強化加算の経過措置</t>
    <rPh sb="2" eb="10">
      <t>シュウラクキノウキョウカカサン</t>
    </rPh>
    <rPh sb="11" eb="15">
      <t>ケイカソチ</t>
    </rPh>
    <phoneticPr fontId="3"/>
  </si>
  <si>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3"/>
  </si>
  <si>
    <t>①ネットワーク化</t>
    <rPh sb="7" eb="8">
      <t>カ</t>
    </rPh>
    <phoneticPr fontId="3"/>
  </si>
  <si>
    <t>②統合</t>
    <rPh sb="1" eb="3">
      <t>トウゴウ</t>
    </rPh>
    <phoneticPr fontId="3"/>
  </si>
  <si>
    <t>③多様な組織の参画</t>
    <rPh sb="1" eb="3">
      <t>タヨウ</t>
    </rPh>
    <rPh sb="4" eb="6">
      <t>ソシキ</t>
    </rPh>
    <rPh sb="7" eb="9">
      <t>サンカク</t>
    </rPh>
    <phoneticPr fontId="3"/>
  </si>
  <si>
    <t>様式名</t>
    <rPh sb="0" eb="3">
      <t>ヨウシキメイ</t>
    </rPh>
    <phoneticPr fontId="3"/>
  </si>
  <si>
    <t>中山間地域等直接支払交付金交付農用地の自然災害における災害復旧計画の提出について</t>
    <phoneticPr fontId="3"/>
  </si>
  <si>
    <t>共用資産管理台帳</t>
    <phoneticPr fontId="3"/>
  </si>
  <si>
    <t>機械等利用管理規程</t>
    <phoneticPr fontId="3"/>
  </si>
  <si>
    <t>機械等利用簿</t>
    <phoneticPr fontId="3"/>
  </si>
  <si>
    <t>記</t>
    <phoneticPr fontId="3"/>
  </si>
  <si>
    <t>（参考様式第13号）</t>
    <rPh sb="1" eb="3">
      <t>サンコウ</t>
    </rPh>
    <rPh sb="3" eb="5">
      <t>ヨウシキ</t>
    </rPh>
    <rPh sb="5" eb="6">
      <t>ダイ</t>
    </rPh>
    <rPh sb="8" eb="9">
      <t>ゴウ</t>
    </rPh>
    <phoneticPr fontId="3"/>
  </si>
  <si>
    <t>施設・機械名</t>
    <phoneticPr fontId="3"/>
  </si>
  <si>
    <t>型式等</t>
    <phoneticPr fontId="3"/>
  </si>
  <si>
    <t>購入先</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</si>
  <si>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</si>
  <si>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</si>
  <si>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</si>
  <si>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</si>
  <si>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</si>
  <si>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</si>
  <si>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</si>
  <si>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</si>
  <si>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</si>
  <si>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</si>
  <si>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</si>
  <si>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</si>
  <si>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</si>
  <si>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</si>
  <si>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</si>
  <si>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</si>
  <si>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</si>
  <si>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</si>
  <si>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</si>
  <si>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</si>
  <si>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</si>
  <si>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</si>
  <si>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</si>
  <si>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</si>
  <si>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</si>
  <si>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</si>
  <si>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</si>
  <si>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</si>
  <si>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</si>
  <si>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</si>
  <si>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</si>
  <si>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</si>
  <si>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</si>
  <si>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</si>
  <si>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</si>
  <si>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</si>
  <si>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</si>
  <si>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</si>
  <si>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</si>
  <si>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</si>
  <si>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</si>
  <si>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</si>
  <si>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</si>
  <si>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</si>
  <si>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</si>
  <si>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</si>
  <si>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</si>
  <si>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</si>
  <si>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</si>
  <si>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</si>
  <si>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</si>
  <si>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</si>
  <si>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</si>
  <si>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</si>
  <si>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番　　　　　号</t>
    <rPh sb="0" eb="1">
      <t>バン</t>
    </rPh>
    <rPh sb="6" eb="7">
      <t>ゴウ</t>
    </rPh>
    <phoneticPr fontId="3"/>
  </si>
  <si>
    <t>年　　月　　日</t>
    <rPh sb="0" eb="1">
      <t>ネン</t>
    </rPh>
    <rPh sb="3" eb="4">
      <t>ツキ</t>
    </rPh>
    <rPh sb="6" eb="7">
      <t>ヒ</t>
    </rPh>
    <phoneticPr fontId="3"/>
  </si>
  <si>
    <t>市町村長　　殿</t>
    <rPh sb="0" eb="4">
      <t>シチョウソンチョウ</t>
    </rPh>
    <phoneticPr fontId="3"/>
  </si>
  <si>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3"/>
  </si>
  <si>
    <t>（別紙）</t>
    <rPh sb="1" eb="3">
      <t>ベッシ</t>
    </rPh>
    <phoneticPr fontId="3"/>
  </si>
  <si>
    <t>１．申請者の概要</t>
    <rPh sb="2" eb="5">
      <t>シンセイシャ</t>
    </rPh>
    <rPh sb="6" eb="8">
      <t>ガイヨウ</t>
    </rPh>
    <phoneticPr fontId="3"/>
  </si>
  <si>
    <t>ふりがな</t>
    <phoneticPr fontId="3"/>
  </si>
  <si>
    <t>組織名</t>
    <rPh sb="0" eb="3">
      <t>ソシキメイ</t>
    </rPh>
    <phoneticPr fontId="3"/>
  </si>
  <si>
    <t>代表者氏名</t>
    <rPh sb="0" eb="3">
      <t>ダイヒョウシャ</t>
    </rPh>
    <rPh sb="3" eb="5">
      <t>シメイ</t>
    </rPh>
    <phoneticPr fontId="3"/>
  </si>
  <si>
    <t>２．早期交付の基礎となる農用地面積及び交付額</t>
    <phoneticPr fontId="3"/>
  </si>
  <si>
    <t>（基本分）</t>
    <rPh sb="1" eb="3">
      <t>キホン</t>
    </rPh>
    <rPh sb="3" eb="4">
      <t>ブン</t>
    </rPh>
    <phoneticPr fontId="3"/>
  </si>
  <si>
    <t>（単位：㎡）</t>
    <rPh sb="1" eb="3">
      <t>タンイ</t>
    </rPh>
    <phoneticPr fontId="3"/>
  </si>
  <si>
    <t>区分</t>
    <rPh sb="0" eb="2">
      <t>クブン</t>
    </rPh>
    <phoneticPr fontId="3"/>
  </si>
  <si>
    <t>早期交付の基礎となる農用地面積</t>
    <rPh sb="0" eb="2">
      <t>ソウキ</t>
    </rPh>
    <rPh sb="2" eb="4">
      <t>コウフ</t>
    </rPh>
    <rPh sb="5" eb="7">
      <t>キソ</t>
    </rPh>
    <rPh sb="10" eb="13">
      <t>ノウヨウチ</t>
    </rPh>
    <rPh sb="13" eb="15">
      <t>メンセキ</t>
    </rPh>
    <phoneticPr fontId="3"/>
  </si>
  <si>
    <t>面積</t>
    <rPh sb="0" eb="2">
      <t>メンセキ</t>
    </rPh>
    <phoneticPr fontId="3"/>
  </si>
  <si>
    <t>単価</t>
    <rPh sb="0" eb="2">
      <t>タンカ</t>
    </rPh>
    <phoneticPr fontId="3"/>
  </si>
  <si>
    <t>交付額</t>
    <rPh sb="0" eb="3">
      <t>コウフガク</t>
    </rPh>
    <phoneticPr fontId="3"/>
  </si>
  <si>
    <t>（　）</t>
    <phoneticPr fontId="3"/>
  </si>
  <si>
    <t>緩傾斜
(急傾斜以外)</t>
    <rPh sb="0" eb="3">
      <t>カンケイシャ</t>
    </rPh>
    <rPh sb="5" eb="8">
      <t>キュウケイシャ</t>
    </rPh>
    <rPh sb="8" eb="10">
      <t>イガイ</t>
    </rPh>
    <phoneticPr fontId="3"/>
  </si>
  <si>
    <t>草地比率の
高い地域</t>
    <rPh sb="0" eb="2">
      <t>クサチ</t>
    </rPh>
    <rPh sb="2" eb="4">
      <t>ヒリツ</t>
    </rPh>
    <rPh sb="6" eb="7">
      <t>タカ</t>
    </rPh>
    <rPh sb="8" eb="10">
      <t>チイキ</t>
    </rPh>
    <phoneticPr fontId="3"/>
  </si>
  <si>
    <t>３．早期交付申請額</t>
    <rPh sb="2" eb="4">
      <t>ソウキ</t>
    </rPh>
    <rPh sb="4" eb="6">
      <t>コウフ</t>
    </rPh>
    <rPh sb="6" eb="9">
      <t>シンセイガク</t>
    </rPh>
    <phoneticPr fontId="3"/>
  </si>
  <si>
    <t>(= a+b+c+d)</t>
    <phoneticPr fontId="3"/>
  </si>
  <si>
    <t>４．交付金の活用方法と早期交付の必要性</t>
    <phoneticPr fontId="3"/>
  </si>
  <si>
    <t>誓約事項</t>
    <rPh sb="0" eb="2">
      <t>セイヤク</t>
    </rPh>
    <rPh sb="2" eb="4">
      <t>ジコウ</t>
    </rPh>
    <phoneticPr fontId="3"/>
  </si>
  <si>
    <t>市町村長殿</t>
    <rPh sb="0" eb="4">
      <t>シチョウソンチョウ</t>
    </rPh>
    <rPh sb="4" eb="5">
      <t>ドノ</t>
    </rPh>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</si>
  <si>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</si>
  <si>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109"/>
  </si>
  <si>
    <t>日　付</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</si>
  <si>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</si>
  <si>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</si>
  <si>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</si>
  <si>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</si>
  <si>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</si>
  <si>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前年度からの繰越・積立</t>
    <rPh sb="0" eb="3">
      <t>ゼンネンド</t>
    </rPh>
    <rPh sb="6" eb="8">
      <t>クリコシ</t>
    </rPh>
    <rPh sb="9" eb="11">
      <t>ツミタテ</t>
    </rPh>
    <phoneticPr fontId="3"/>
  </si>
  <si>
    <t>うち積立金1,000,000円</t>
    <rPh sb="2" eb="4">
      <t>ツミタテ</t>
    </rPh>
    <rPh sb="4" eb="5">
      <t>キン</t>
    </rPh>
    <rPh sb="14" eb="15">
      <t>エン</t>
    </rPh>
    <phoneticPr fontId="109"/>
  </si>
  <si>
    <t>利子</t>
    <rPh sb="0" eb="2">
      <t>リシ</t>
    </rPh>
    <phoneticPr fontId="3"/>
  </si>
  <si>
    <t>総会会場借料</t>
    <rPh sb="0" eb="2">
      <t>ソウカイ</t>
    </rPh>
    <rPh sb="2" eb="4">
      <t>カイジョウ</t>
    </rPh>
    <rPh sb="4" eb="6">
      <t>シャクリョウ</t>
    </rPh>
    <phoneticPr fontId="3"/>
  </si>
  <si>
    <t>草刈刃の購入</t>
    <rPh sb="0" eb="2">
      <t>クサカリ</t>
    </rPh>
    <rPh sb="2" eb="3">
      <t>ハ</t>
    </rPh>
    <rPh sb="4" eb="6">
      <t>コウニュウ</t>
    </rPh>
    <phoneticPr fontId="109"/>
  </si>
  <si>
    <t>無人草刈り機の購入</t>
    <rPh sb="0" eb="2">
      <t>ムジン</t>
    </rPh>
    <rPh sb="2" eb="4">
      <t>クサカ</t>
    </rPh>
    <rPh sb="5" eb="6">
      <t>キ</t>
    </rPh>
    <rPh sb="7" eb="9">
      <t>コウニュウ</t>
    </rPh>
    <phoneticPr fontId="109"/>
  </si>
  <si>
    <t>積立金からの支出300,000円</t>
    <rPh sb="0" eb="2">
      <t>ツミタテ</t>
    </rPh>
    <rPh sb="2" eb="3">
      <t>キン</t>
    </rPh>
    <rPh sb="6" eb="8">
      <t>シシュツ</t>
    </rPh>
    <rPh sb="15" eb="16">
      <t>エン</t>
    </rPh>
    <phoneticPr fontId="3"/>
  </si>
  <si>
    <t>○○資材の購入費</t>
    <rPh sb="2" eb="4">
      <t>シザイ</t>
    </rPh>
    <rPh sb="5" eb="8">
      <t>コウニュウヒ</t>
    </rPh>
    <phoneticPr fontId="3"/>
  </si>
  <si>
    <t>鳥獣害防止柵の補修</t>
    <rPh sb="0" eb="1">
      <t>トリ</t>
    </rPh>
    <rPh sb="1" eb="3">
      <t>ジュウガイ</t>
    </rPh>
    <rPh sb="3" eb="5">
      <t>ボウシ</t>
    </rPh>
    <rPh sb="5" eb="6">
      <t>サク</t>
    </rPh>
    <rPh sb="7" eb="9">
      <t>ホシュウ</t>
    </rPh>
    <phoneticPr fontId="3"/>
  </si>
  <si>
    <t>水路泥上げ</t>
    <rPh sb="0" eb="2">
      <t>スイロ</t>
    </rPh>
    <rPh sb="2" eb="3">
      <t>ドロ</t>
    </rPh>
    <rPh sb="3" eb="4">
      <t>ア</t>
    </rPh>
    <phoneticPr fontId="109"/>
  </si>
  <si>
    <t>農道の補修</t>
    <rPh sb="0" eb="2">
      <t>ノウドウ</t>
    </rPh>
    <rPh sb="3" eb="5">
      <t>ホシュウ</t>
    </rPh>
    <phoneticPr fontId="3"/>
  </si>
  <si>
    <t>水路の補修</t>
    <rPh sb="0" eb="2">
      <t>スイロ</t>
    </rPh>
    <rPh sb="3" eb="5">
      <t>ホシュウ</t>
    </rPh>
    <phoneticPr fontId="3"/>
  </si>
  <si>
    <t>9,10</t>
    <phoneticPr fontId="3"/>
  </si>
  <si>
    <t>役員報酬</t>
    <rPh sb="0" eb="2">
      <t>ヤクイン</t>
    </rPh>
    <rPh sb="2" eb="4">
      <t>ホウシュウ</t>
    </rPh>
    <phoneticPr fontId="109"/>
  </si>
  <si>
    <t>交付金</t>
    <rPh sb="0" eb="3">
      <t>コウフキン</t>
    </rPh>
    <phoneticPr fontId="109"/>
  </si>
  <si>
    <t>個人配分</t>
    <rPh sb="0" eb="2">
      <t>コジン</t>
    </rPh>
    <rPh sb="2" eb="4">
      <t>ハイブン</t>
    </rPh>
    <phoneticPr fontId="3"/>
  </si>
  <si>
    <t>12~55</t>
    <phoneticPr fontId="3"/>
  </si>
  <si>
    <t>水路清掃</t>
    <rPh sb="0" eb="2">
      <t>スイロ</t>
    </rPh>
    <rPh sb="2" eb="4">
      <t>セイソウ</t>
    </rPh>
    <phoneticPr fontId="3"/>
  </si>
  <si>
    <t>56~57</t>
    <phoneticPr fontId="3"/>
  </si>
  <si>
    <t>研修会会場借料</t>
    <rPh sb="0" eb="3">
      <t>ケンシュウカイ</t>
    </rPh>
    <rPh sb="3" eb="5">
      <t>カイジョウ</t>
    </rPh>
    <rPh sb="5" eb="7">
      <t>シャクリョウ</t>
    </rPh>
    <phoneticPr fontId="3"/>
  </si>
  <si>
    <t>水路の更新等</t>
    <rPh sb="0" eb="2">
      <t>スイロ</t>
    </rPh>
    <rPh sb="3" eb="5">
      <t>コウシン</t>
    </rPh>
    <rPh sb="5" eb="6">
      <t>トウ</t>
    </rPh>
    <phoneticPr fontId="109"/>
  </si>
  <si>
    <t>草刈り、泥上げ等</t>
    <rPh sb="0" eb="2">
      <t>クサカ</t>
    </rPh>
    <rPh sb="4" eb="5">
      <t>ドロ</t>
    </rPh>
    <rPh sb="5" eb="6">
      <t>ア</t>
    </rPh>
    <rPh sb="7" eb="8">
      <t>トウ</t>
    </rPh>
    <phoneticPr fontId="109"/>
  </si>
  <si>
    <t>その他の支出</t>
    <rPh sb="4" eb="6">
      <t>シシュツ</t>
    </rPh>
    <phoneticPr fontId="3"/>
  </si>
  <si>
    <t>法人登記費用</t>
    <rPh sb="0" eb="2">
      <t>ホウジン</t>
    </rPh>
    <rPh sb="2" eb="4">
      <t>トウキ</t>
    </rPh>
    <rPh sb="4" eb="6">
      <t>ヒヨウ</t>
    </rPh>
    <phoneticPr fontId="3"/>
  </si>
  <si>
    <t>交流イベント</t>
    <rPh sb="0" eb="2">
      <t>コウリュウ</t>
    </rPh>
    <phoneticPr fontId="3"/>
  </si>
  <si>
    <t>電気柵の補修</t>
    <rPh sb="0" eb="2">
      <t>デンキ</t>
    </rPh>
    <rPh sb="2" eb="3">
      <t>サク</t>
    </rPh>
    <rPh sb="4" eb="6">
      <t>ホシュウ</t>
    </rPh>
    <phoneticPr fontId="3"/>
  </si>
  <si>
    <t>農産物PRシールの印刷</t>
    <rPh sb="0" eb="3">
      <t>ノウサンブツ</t>
    </rPh>
    <rPh sb="9" eb="11">
      <t>インサツ</t>
    </rPh>
    <phoneticPr fontId="3"/>
  </si>
  <si>
    <t>プリンタートナー代</t>
    <rPh sb="8" eb="9">
      <t>ダイ</t>
    </rPh>
    <phoneticPr fontId="3"/>
  </si>
  <si>
    <t>コピー用紙代</t>
    <rPh sb="3" eb="5">
      <t>ヨウシ</t>
    </rPh>
    <rPh sb="5" eb="6">
      <t>ダイ</t>
    </rPh>
    <phoneticPr fontId="3"/>
  </si>
  <si>
    <t>行を追加する場合はこれより上の行のコピーして、「コピーしたセルの挿入」をしてください。</t>
    <phoneticPr fontId="3"/>
  </si>
  <si>
    <t>合計</t>
    <rPh sb="0" eb="2">
      <t>ゴウケイ</t>
    </rPh>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</si>
  <si>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</si>
  <si>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</si>
  <si>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</si>
  <si>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</si>
  <si>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積立・繰越の目的</t>
    <rPh sb="0" eb="2">
      <t>ツミタテ</t>
    </rPh>
    <rPh sb="3" eb="5">
      <t>クリコシ</t>
    </rPh>
    <rPh sb="6" eb="8">
      <t>モクテキ</t>
    </rPh>
    <phoneticPr fontId="3"/>
  </si>
  <si>
    <t>取崩し予定年度</t>
    <rPh sb="0" eb="2">
      <t>トリクズ</t>
    </rPh>
    <rPh sb="3" eb="5">
      <t>ヨテイ</t>
    </rPh>
    <rPh sb="5" eb="7">
      <t>ネンド</t>
    </rPh>
    <phoneticPr fontId="3"/>
  </si>
  <si>
    <t>トラクターの購入</t>
    <rPh sb="6" eb="8">
      <t>コウニュウ</t>
    </rPh>
    <phoneticPr fontId="3"/>
  </si>
  <si>
    <t>令和６年度</t>
    <rPh sb="0" eb="2">
      <t>レイワ</t>
    </rPh>
    <rPh sb="3" eb="5">
      <t>ネンド</t>
    </rPh>
    <phoneticPr fontId="3"/>
  </si>
  <si>
    <t>農機具格納庫の補修</t>
    <rPh sb="0" eb="3">
      <t>ノウキグ</t>
    </rPh>
    <rPh sb="3" eb="6">
      <t>カクノウコ</t>
    </rPh>
    <rPh sb="7" eb="9">
      <t>ホシュウ</t>
    </rPh>
    <phoneticPr fontId="3"/>
  </si>
  <si>
    <t>令和５年度</t>
    <rPh sb="0" eb="2">
      <t>レイワ</t>
    </rPh>
    <rPh sb="3" eb="5">
      <t>ネンド</t>
    </rPh>
    <phoneticPr fontId="3"/>
  </si>
  <si>
    <t>農道・水路の補修</t>
    <rPh sb="0" eb="2">
      <t>ノウドウ</t>
    </rPh>
    <rPh sb="3" eb="5">
      <t>スイロ</t>
    </rPh>
    <rPh sb="6" eb="8">
      <t>ホシュウ</t>
    </rPh>
    <phoneticPr fontId="3"/>
  </si>
  <si>
    <t>令和４年度</t>
    <rPh sb="0" eb="2">
      <t>レイワ</t>
    </rPh>
    <rPh sb="3" eb="5">
      <t>ネンド</t>
    </rPh>
    <phoneticPr fontId="3"/>
  </si>
  <si>
    <t>翌年度当初の活動費</t>
    <rPh sb="0" eb="3">
      <t>ヨクネンド</t>
    </rPh>
    <rPh sb="3" eb="5">
      <t>トウショ</t>
    </rPh>
    <rPh sb="6" eb="8">
      <t>カツドウ</t>
    </rPh>
    <rPh sb="8" eb="9">
      <t>ヒ</t>
    </rPh>
    <phoneticPr fontId="3"/>
  </si>
  <si>
    <t>令和３年度</t>
    <rPh sb="0" eb="2">
      <t>レイワ</t>
    </rPh>
    <rPh sb="3" eb="5">
      <t>ネンド</t>
    </rPh>
    <phoneticPr fontId="3"/>
  </si>
  <si>
    <t>項目</t>
    <rPh sb="0" eb="2">
      <t>コウモク</t>
    </rPh>
    <phoneticPr fontId="3"/>
  </si>
  <si>
    <t>４月1日～3月31日の計</t>
    <rPh sb="1" eb="2">
      <t>ガツ</t>
    </rPh>
    <rPh sb="3" eb="4">
      <t>ニチ</t>
    </rPh>
    <rPh sb="6" eb="7">
      <t>ガツ</t>
    </rPh>
    <rPh sb="9" eb="10">
      <t>ニチ</t>
    </rPh>
    <phoneticPr fontId="3"/>
  </si>
  <si>
    <t>うち4月1日～12月31日</t>
    <rPh sb="3" eb="4">
      <t>ガツ</t>
    </rPh>
    <rPh sb="5" eb="6">
      <t>ニチ</t>
    </rPh>
    <rPh sb="9" eb="10">
      <t>ガツ</t>
    </rPh>
    <rPh sb="12" eb="13">
      <t>ニチ</t>
    </rPh>
    <phoneticPr fontId="3"/>
  </si>
  <si>
    <t>うち1月1日～３月31日</t>
    <rPh sb="3" eb="4">
      <t>ガツ</t>
    </rPh>
    <rPh sb="5" eb="6">
      <t>ニチ</t>
    </rPh>
    <rPh sb="8" eb="9">
      <t>ガツ</t>
    </rPh>
    <rPh sb="11" eb="12">
      <t>ニチ</t>
    </rPh>
    <phoneticPr fontId="3"/>
  </si>
  <si>
    <t>収入</t>
    <phoneticPr fontId="3"/>
  </si>
  <si>
    <t>支出</t>
    <rPh sb="0" eb="2">
      <t>シシュツ</t>
    </rPh>
    <phoneticPr fontId="3"/>
  </si>
  <si>
    <t>収入</t>
    <rPh sb="0" eb="2">
      <t>シュウニュウ</t>
    </rPh>
    <phoneticPr fontId="3"/>
  </si>
  <si>
    <t>共同取組活動</t>
    <rPh sb="0" eb="2">
      <t>キョウドウ</t>
    </rPh>
    <rPh sb="2" eb="4">
      <t>トリクミ</t>
    </rPh>
    <rPh sb="4" eb="6">
      <t>カツドウ</t>
    </rPh>
    <phoneticPr fontId="3"/>
  </si>
  <si>
    <t>翌年度繰越等</t>
    <rPh sb="0" eb="3">
      <t>ヨクネンド</t>
    </rPh>
    <rPh sb="3" eb="5">
      <t>クリコシ</t>
    </rPh>
    <rPh sb="5" eb="6">
      <t>トウ</t>
    </rPh>
    <phoneticPr fontId="3"/>
  </si>
  <si>
    <t>翌年度への繰越・積立</t>
    <rPh sb="0" eb="3">
      <t>ヨクネンド</t>
    </rPh>
    <rPh sb="5" eb="7">
      <t>クリコシ</t>
    </rPh>
    <rPh sb="8" eb="10">
      <t>ツミタテ</t>
    </rPh>
    <phoneticPr fontId="3"/>
  </si>
  <si>
    <t>合　　計</t>
    <rPh sb="0" eb="1">
      <t>ゴウ</t>
    </rPh>
    <rPh sb="3" eb="4">
      <t>ケイ</t>
    </rPh>
    <phoneticPr fontId="3"/>
  </si>
  <si>
    <t>研修会等費</t>
    <phoneticPr fontId="3"/>
  </si>
  <si>
    <t>道・水路整備費</t>
    <phoneticPr fontId="3"/>
  </si>
  <si>
    <t>農地整備費</t>
    <phoneticPr fontId="3"/>
  </si>
  <si>
    <t>鳥獣被害防止対策費</t>
    <phoneticPr fontId="3"/>
  </si>
  <si>
    <t>令和○年○月○日</t>
    <rPh sb="0" eb="2">
      <t>レイワ</t>
    </rPh>
    <rPh sb="3" eb="4">
      <t>ネン</t>
    </rPh>
    <rPh sb="5" eb="6">
      <t>ガツ</t>
    </rPh>
    <rPh sb="7" eb="8">
      <t>ニチ</t>
    </rPh>
    <phoneticPr fontId="3"/>
  </si>
  <si>
    <t>長　殿</t>
    <rPh sb="0" eb="1">
      <t>チョウ</t>
    </rPh>
    <rPh sb="2" eb="3">
      <t>ドノ</t>
    </rPh>
    <phoneticPr fontId="3"/>
  </si>
  <si>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3"/>
  </si>
  <si>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3"/>
  </si>
  <si>
    <t>（１）配分総額</t>
    <rPh sb="3" eb="5">
      <t>ハイブン</t>
    </rPh>
    <rPh sb="5" eb="7">
      <t>ソウガク</t>
    </rPh>
    <phoneticPr fontId="3"/>
  </si>
  <si>
    <t>総　額</t>
    <rPh sb="0" eb="1">
      <t>ソウ</t>
    </rPh>
    <rPh sb="2" eb="3">
      <t>ガク</t>
    </rPh>
    <phoneticPr fontId="3"/>
  </si>
  <si>
    <t>配分等の基礎</t>
    <rPh sb="0" eb="2">
      <t>ハイブン</t>
    </rPh>
    <rPh sb="2" eb="3">
      <t>トウ</t>
    </rPh>
    <rPh sb="4" eb="6">
      <t>キソ</t>
    </rPh>
    <phoneticPr fontId="3"/>
  </si>
  <si>
    <t>①個人配分分</t>
    <rPh sb="1" eb="3">
      <t>コジン</t>
    </rPh>
    <rPh sb="3" eb="5">
      <t>ハイブン</t>
    </rPh>
    <rPh sb="5" eb="6">
      <t>ブン</t>
    </rPh>
    <phoneticPr fontId="3"/>
  </si>
  <si>
    <t>②共同取組活動分</t>
    <rPh sb="1" eb="3">
      <t>キョウドウ</t>
    </rPh>
    <rPh sb="3" eb="5">
      <t>トリクミ</t>
    </rPh>
    <rPh sb="5" eb="7">
      <t>カツドウ</t>
    </rPh>
    <rPh sb="7" eb="8">
      <t>ブン</t>
    </rPh>
    <phoneticPr fontId="3"/>
  </si>
  <si>
    <t>均等割りで按分（２－②参照）</t>
    <rPh sb="0" eb="3">
      <t>キントウワ</t>
    </rPh>
    <rPh sb="5" eb="7">
      <t>アンブン</t>
    </rPh>
    <rPh sb="11" eb="13">
      <t>サンショウ</t>
    </rPh>
    <phoneticPr fontId="3"/>
  </si>
  <si>
    <t>（２）共同取組活動支出額</t>
    <rPh sb="3" eb="5">
      <t>キョウドウ</t>
    </rPh>
    <rPh sb="5" eb="7">
      <t>トリクミ</t>
    </rPh>
    <rPh sb="7" eb="9">
      <t>カツドウ</t>
    </rPh>
    <rPh sb="9" eb="11">
      <t>シシュツ</t>
    </rPh>
    <rPh sb="11" eb="12">
      <t>ガク</t>
    </rPh>
    <phoneticPr fontId="3"/>
  </si>
  <si>
    <t>支出項目</t>
    <rPh sb="0" eb="2">
      <t>シシュツ</t>
    </rPh>
    <rPh sb="2" eb="4">
      <t>コウモク</t>
    </rPh>
    <phoneticPr fontId="3"/>
  </si>
  <si>
    <t>支出額</t>
    <rPh sb="0" eb="2">
      <t>シシュツ</t>
    </rPh>
    <rPh sb="2" eb="3">
      <t>ガク</t>
    </rPh>
    <phoneticPr fontId="3"/>
  </si>
  <si>
    <t>備考</t>
    <rPh sb="0" eb="2">
      <t>ビコウ</t>
    </rPh>
    <phoneticPr fontId="3"/>
  </si>
  <si>
    <t>4月1日～12月31日</t>
    <rPh sb="1" eb="2">
      <t>ガツ</t>
    </rPh>
    <rPh sb="3" eb="4">
      <t>ニチ</t>
    </rPh>
    <rPh sb="7" eb="8">
      <t>ガツ</t>
    </rPh>
    <rPh sb="10" eb="11">
      <t>ニチ</t>
    </rPh>
    <phoneticPr fontId="3"/>
  </si>
  <si>
    <t>前年度1月1日～3月31日</t>
    <rPh sb="0" eb="3">
      <t>ゼンネンド</t>
    </rPh>
    <rPh sb="4" eb="5">
      <t>ガツ</t>
    </rPh>
    <rPh sb="6" eb="7">
      <t>ニチ</t>
    </rPh>
    <rPh sb="9" eb="10">
      <t>ガツ</t>
    </rPh>
    <rPh sb="12" eb="13">
      <t>ニチ</t>
    </rPh>
    <phoneticPr fontId="3"/>
  </si>
  <si>
    <t>役員〇名×年額〇円</t>
    <rPh sb="0" eb="2">
      <t>ヤクイン</t>
    </rPh>
    <rPh sb="3" eb="4">
      <t>メイ</t>
    </rPh>
    <rPh sb="5" eb="7">
      <t>ネンガク</t>
    </rPh>
    <rPh sb="8" eb="9">
      <t>エン</t>
    </rPh>
    <phoneticPr fontId="3"/>
  </si>
  <si>
    <t>会議室借料、資料印刷費</t>
    <rPh sb="0" eb="3">
      <t>カイギシツ</t>
    </rPh>
    <rPh sb="3" eb="5">
      <t>シャクリョウ</t>
    </rPh>
    <rPh sb="6" eb="8">
      <t>シリョウ</t>
    </rPh>
    <rPh sb="8" eb="10">
      <t>インサツ</t>
    </rPh>
    <rPh sb="10" eb="11">
      <t>ヒ</t>
    </rPh>
    <phoneticPr fontId="3"/>
  </si>
  <si>
    <t>○○資材購入</t>
    <rPh sb="2" eb="4">
      <t>シザイ</t>
    </rPh>
    <rPh sb="4" eb="6">
      <t>コウニュウ</t>
    </rPh>
    <phoneticPr fontId="3"/>
  </si>
  <si>
    <t>水路補修</t>
    <rPh sb="0" eb="2">
      <t>スイロ</t>
    </rPh>
    <rPh sb="2" eb="4">
      <t>ホシュウ</t>
    </rPh>
    <phoneticPr fontId="3"/>
  </si>
  <si>
    <t>草刈刃購入</t>
    <rPh sb="0" eb="2">
      <t>クサカリ</t>
    </rPh>
    <rPh sb="2" eb="3">
      <t>ハ</t>
    </rPh>
    <rPh sb="3" eb="5">
      <t>コウニュウ</t>
    </rPh>
    <phoneticPr fontId="3"/>
  </si>
  <si>
    <t>簡易な基盤整備</t>
    <rPh sb="0" eb="2">
      <t>カンイ</t>
    </rPh>
    <rPh sb="3" eb="5">
      <t>キバン</t>
    </rPh>
    <rPh sb="5" eb="7">
      <t>セイビ</t>
    </rPh>
    <phoneticPr fontId="3"/>
  </si>
  <si>
    <t>景観作物の種子代等</t>
    <rPh sb="0" eb="2">
      <t>ケイカン</t>
    </rPh>
    <rPh sb="2" eb="4">
      <t>サクモツ</t>
    </rPh>
    <rPh sb="5" eb="7">
      <t>シュシ</t>
    </rPh>
    <rPh sb="7" eb="8">
      <t>ダイ</t>
    </rPh>
    <rPh sb="8" eb="9">
      <t>トウ</t>
    </rPh>
    <phoneticPr fontId="3"/>
  </si>
  <si>
    <t>総　計</t>
    <rPh sb="0" eb="1">
      <t>ソウ</t>
    </rPh>
    <rPh sb="2" eb="3">
      <t>ケイ</t>
    </rPh>
    <phoneticPr fontId="3"/>
  </si>
  <si>
    <t>２　協定参加者別細目</t>
    <rPh sb="2" eb="4">
      <t>キョウテイ</t>
    </rPh>
    <rPh sb="4" eb="7">
      <t>サンカシャ</t>
    </rPh>
    <rPh sb="7" eb="8">
      <t>ベツ</t>
    </rPh>
    <rPh sb="8" eb="10">
      <t>サイモク</t>
    </rPh>
    <phoneticPr fontId="3"/>
  </si>
  <si>
    <t>個人配分分</t>
    <rPh sb="0" eb="2">
      <t>コジン</t>
    </rPh>
    <rPh sb="2" eb="4">
      <t>ハイブン</t>
    </rPh>
    <rPh sb="4" eb="5">
      <t>ブン</t>
    </rPh>
    <phoneticPr fontId="3"/>
  </si>
  <si>
    <t>共同取組活動分</t>
    <rPh sb="0" eb="2">
      <t>キョウドウ</t>
    </rPh>
    <rPh sb="2" eb="4">
      <t>トリクミ</t>
    </rPh>
    <rPh sb="4" eb="6">
      <t>カツドウ</t>
    </rPh>
    <rPh sb="6" eb="7">
      <t>ブン</t>
    </rPh>
    <phoneticPr fontId="3"/>
  </si>
  <si>
    <t>協定参加者名</t>
    <rPh sb="0" eb="2">
      <t>キョウテイ</t>
    </rPh>
    <rPh sb="2" eb="5">
      <t>サンカシャ</t>
    </rPh>
    <rPh sb="5" eb="6">
      <t>メイ</t>
    </rPh>
    <phoneticPr fontId="3"/>
  </si>
  <si>
    <t>収入額</t>
    <rPh sb="0" eb="2">
      <t>シュウニュウ</t>
    </rPh>
    <rPh sb="2" eb="3">
      <t>ガク</t>
    </rPh>
    <phoneticPr fontId="3"/>
  </si>
  <si>
    <t>①</t>
    <phoneticPr fontId="3"/>
  </si>
  <si>
    <t>②</t>
    <phoneticPr fontId="3"/>
  </si>
  <si>
    <t>③</t>
    <phoneticPr fontId="3"/>
  </si>
  <si>
    <t>①＋②</t>
    <phoneticPr fontId="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</si>
  <si>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9"/>
  </si>
  <si>
    <t>長寿命化への活用</t>
    <rPh sb="0" eb="4">
      <t>チョウジュミョウカ</t>
    </rPh>
    <rPh sb="6" eb="8">
      <t>カツヨウ</t>
    </rPh>
    <phoneticPr fontId="109"/>
  </si>
  <si>
    <t>★「分類」欄は、分類番号（１～20）から選択してください。</t>
    <phoneticPr fontId="3"/>
  </si>
  <si>
    <t>１．前年度からの繰越・積立</t>
    <rPh sb="2" eb="5">
      <t>ゼンネンド</t>
    </rPh>
    <rPh sb="8" eb="10">
      <t>クリコシ</t>
    </rPh>
    <rPh sb="11" eb="13">
      <t>ツミタテ</t>
    </rPh>
    <phoneticPr fontId="109"/>
  </si>
  <si>
    <t>２．交付金</t>
    <rPh sb="2" eb="5">
      <t>コウフキン</t>
    </rPh>
    <phoneticPr fontId="109"/>
  </si>
  <si>
    <t>３．利子等その他収入</t>
    <rPh sb="2" eb="4">
      <t>リシ</t>
    </rPh>
    <rPh sb="4" eb="5">
      <t>トウ</t>
    </rPh>
    <rPh sb="7" eb="8">
      <t>タ</t>
    </rPh>
    <rPh sb="8" eb="10">
      <t>シュウニュウ</t>
    </rPh>
    <phoneticPr fontId="109"/>
  </si>
  <si>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</si>
  <si>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</si>
  <si>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</si>
  <si>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</si>
  <si>
    <t>７．研修会等費</t>
    <phoneticPr fontId="3"/>
  </si>
  <si>
    <t>８．道・水路管理費</t>
  </si>
  <si>
    <t>８．道・水路管理費</t>
    <phoneticPr fontId="3"/>
  </si>
  <si>
    <t>９．道・水路整備費</t>
  </si>
  <si>
    <t>９．道・水路整備費</t>
    <phoneticPr fontId="3"/>
  </si>
  <si>
    <t>10．農地管理費</t>
  </si>
  <si>
    <t>10．農地管理費</t>
    <phoneticPr fontId="3"/>
  </si>
  <si>
    <t>11．農地整備費</t>
  </si>
  <si>
    <t>11．農地整備費</t>
    <phoneticPr fontId="3"/>
  </si>
  <si>
    <t>12．鳥獣被害防止対策費</t>
  </si>
  <si>
    <t>12．鳥獣被害防止対策費</t>
    <phoneticPr fontId="3"/>
  </si>
  <si>
    <t>13．共同利用機械購入等費</t>
  </si>
  <si>
    <t>13．共同利用機械購入等費</t>
    <phoneticPr fontId="3"/>
  </si>
  <si>
    <t>14．共同利用施設整備等費</t>
  </si>
  <si>
    <t>14．共同利用施設整備等費</t>
    <phoneticPr fontId="3"/>
  </si>
  <si>
    <t>15．多面的機能増進活動費</t>
  </si>
  <si>
    <t>15．多面的機能増進活動費</t>
    <phoneticPr fontId="3"/>
  </si>
  <si>
    <t>16．土地利用調整関係費</t>
  </si>
  <si>
    <t>16．土地利用調整関係費</t>
    <phoneticPr fontId="3"/>
  </si>
  <si>
    <t>17．法人設立関係費</t>
  </si>
  <si>
    <t>17．法人設立関係費</t>
    <phoneticPr fontId="3"/>
  </si>
  <si>
    <t>18．農産物等の販売促進関係費</t>
  </si>
  <si>
    <t>18．農産物等の販売促進関係費</t>
    <phoneticPr fontId="3"/>
  </si>
  <si>
    <t>19．都市住民との交流促進関係費</t>
  </si>
  <si>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</si>
  <si>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</si>
  <si>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</si>
  <si>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</si>
  <si>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</si>
  <si>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</si>
  <si>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</si>
  <si>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</si>
  <si>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</si>
  <si>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</si>
  <si>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１．前年度からの繰越・積立</t>
    <phoneticPr fontId="109"/>
  </si>
  <si>
    <t>分類</t>
    <rPh sb="0" eb="2">
      <t>ブンルイ</t>
    </rPh>
    <phoneticPr fontId="109"/>
  </si>
  <si>
    <t>２．交付金</t>
    <phoneticPr fontId="109"/>
  </si>
  <si>
    <t>３．利子等その他収入</t>
    <phoneticPr fontId="109"/>
  </si>
  <si>
    <t>※「分類」には、下表を参考に該当する費目を記入します。</t>
    <phoneticPr fontId="109"/>
  </si>
  <si>
    <t>内　　容</t>
  </si>
  <si>
    <t>活動実施日</t>
    <rPh sb="0" eb="5">
      <t>カツドウジッシビ</t>
    </rPh>
    <phoneticPr fontId="3"/>
  </si>
  <si>
    <t>※分類欄は下右表の「積立・繰越金の分類項目」から選択してください。</t>
    <phoneticPr fontId="3"/>
  </si>
  <si>
    <t>「積立・繰越金の分類項目」</t>
    <phoneticPr fontId="109"/>
  </si>
  <si>
    <t>【集計】 （収支報告書と連動）</t>
    <rPh sb="1" eb="3">
      <t>シュウケイ</t>
    </rPh>
    <rPh sb="6" eb="11">
      <t>シュウシホウコクショ</t>
    </rPh>
    <rPh sb="12" eb="14">
      <t>レンドウ</t>
    </rPh>
    <phoneticPr fontId="3"/>
  </si>
  <si>
    <t>ネットワーク化活動計画の作成状況</t>
    <rPh sb="6" eb="7">
      <t>カ</t>
    </rPh>
    <rPh sb="7" eb="11">
      <t>カツドウケイカク</t>
    </rPh>
    <rPh sb="12" eb="14">
      <t>サクセイ</t>
    </rPh>
    <rPh sb="14" eb="16">
      <t>ジョウキョウ</t>
    </rPh>
    <phoneticPr fontId="3"/>
  </si>
  <si>
    <t>1-3.体制整備のために行おうとする取組</t>
    <phoneticPr fontId="3"/>
  </si>
  <si>
    <t>2.ネットワーク化の計画</t>
    <rPh sb="8" eb="9">
      <t>カ</t>
    </rPh>
    <rPh sb="10" eb="12">
      <t>ケイカク</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</si>
  <si>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</si>
  <si>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活動参加人数</t>
    <rPh sb="0" eb="2">
      <t>カツドウ</t>
    </rPh>
    <rPh sb="2" eb="4">
      <t>サンカ</t>
    </rPh>
    <rPh sb="4" eb="6">
      <t>ニンズウ</t>
    </rPh>
    <phoneticPr fontId="3"/>
  </si>
  <si>
    <t>活動内容</t>
    <rPh sb="0" eb="2">
      <t>カツドウ</t>
    </rPh>
    <rPh sb="2" eb="4">
      <t>ナイヨウ</t>
    </rPh>
    <phoneticPr fontId="3"/>
  </si>
  <si>
    <t>備考（具体的な活動内容を記入）</t>
    <rPh sb="0" eb="2">
      <t>ビコウ</t>
    </rPh>
    <rPh sb="3" eb="6">
      <t>グタイテキ</t>
    </rPh>
    <rPh sb="7" eb="9">
      <t>カツドウ</t>
    </rPh>
    <rPh sb="9" eb="11">
      <t>ナイヨウ</t>
    </rPh>
    <rPh sb="12" eb="14">
      <t>キニュウ</t>
    </rPh>
    <phoneticPr fontId="3"/>
  </si>
  <si>
    <t>日付</t>
    <rPh sb="0" eb="2">
      <t>ヒヅケ</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</si>
  <si>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</si>
  <si>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</si>
  <si>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</si>
  <si>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</si>
  <si>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活動項目</t>
    <rPh sb="0" eb="2">
      <t>カツドウ</t>
    </rPh>
    <rPh sb="2" eb="4">
      <t>コウモク</t>
    </rPh>
    <phoneticPr fontId="3"/>
  </si>
  <si>
    <t>この線より上に行を挿入してください。</t>
    <rPh sb="2" eb="3">
      <t>セン</t>
    </rPh>
    <rPh sb="5" eb="6">
      <t>ウエ</t>
    </rPh>
    <rPh sb="7" eb="8">
      <t>ギョウ</t>
    </rPh>
    <rPh sb="9" eb="11">
      <t>ソウニュウ</t>
    </rPh>
    <phoneticPr fontId="3"/>
  </si>
  <si>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3"/>
  </si>
  <si>
    <t>ネットワークの名称（予定）</t>
    <rPh sb="7" eb="9">
      <t>メイショウ</t>
    </rPh>
    <rPh sb="10" eb="12">
      <t>ヨテイ</t>
    </rPh>
    <phoneticPr fontId="3"/>
  </si>
  <si>
    <t>ネットワーク化に参加する集落協定</t>
    <phoneticPr fontId="3"/>
  </si>
  <si>
    <t>ネットワーク化する協定数（自協定含む）</t>
    <rPh sb="6" eb="7">
      <t>カ</t>
    </rPh>
    <rPh sb="9" eb="12">
      <t>キョウテイスウ</t>
    </rPh>
    <rPh sb="13" eb="16">
      <t>ジキョウテイ</t>
    </rPh>
    <rPh sb="16" eb="17">
      <t>フク</t>
    </rPh>
    <phoneticPr fontId="3"/>
  </si>
  <si>
    <t>協定面積計（自協定含む）</t>
    <rPh sb="0" eb="4">
      <t>キョウテイメンセキ</t>
    </rPh>
    <rPh sb="4" eb="5">
      <t>ケイ</t>
    </rPh>
    <rPh sb="6" eb="10">
      <t>ジキョウテイフク</t>
    </rPh>
    <phoneticPr fontId="3"/>
  </si>
  <si>
    <t>ネットワーク化で解決しようとする課題</t>
    <rPh sb="6" eb="7">
      <t>カ</t>
    </rPh>
    <rPh sb="8" eb="10">
      <t>カイケツ</t>
    </rPh>
    <rPh sb="16" eb="18">
      <t>カダイ</t>
    </rPh>
    <phoneticPr fontId="3"/>
  </si>
  <si>
    <t>①リーダーの人材不足</t>
    <phoneticPr fontId="3"/>
  </si>
  <si>
    <t>②事務担当者の人材不足</t>
    <phoneticPr fontId="3"/>
  </si>
  <si>
    <t>③共同取組活動参加者の不足</t>
    <phoneticPr fontId="3"/>
  </si>
  <si>
    <t>④農業の担い手の人材不足</t>
    <phoneticPr fontId="3"/>
  </si>
  <si>
    <t>⑤農作業機械や施設の不足</t>
    <phoneticPr fontId="3"/>
  </si>
  <si>
    <t>⑥知見や技術の不足</t>
    <phoneticPr fontId="3"/>
  </si>
  <si>
    <t>⑦その他</t>
    <phoneticPr fontId="3"/>
  </si>
  <si>
    <t>ネットワーク化により連携して実施する活動</t>
    <rPh sb="6" eb="7">
      <t>カ</t>
    </rPh>
    <rPh sb="10" eb="12">
      <t>レンケイ</t>
    </rPh>
    <rPh sb="14" eb="16">
      <t>ジッシ</t>
    </rPh>
    <rPh sb="18" eb="20">
      <t>カツドウ</t>
    </rPh>
    <phoneticPr fontId="3"/>
  </si>
  <si>
    <t>①事務の一元化（共同事務局の設置や
外部委託）</t>
    <phoneticPr fontId="3"/>
  </si>
  <si>
    <t>②農地保全（草刈り、荒廃防止活動
等）</t>
    <phoneticPr fontId="3"/>
  </si>
  <si>
    <t>③水路・農道等の維持管理</t>
    <phoneticPr fontId="3"/>
  </si>
  <si>
    <t>④機械・施設の共同利用</t>
    <phoneticPr fontId="3"/>
  </si>
  <si>
    <t>⑤農作業の共同化</t>
    <phoneticPr fontId="3"/>
  </si>
  <si>
    <t>⑥農業の担い手育成</t>
    <phoneticPr fontId="3"/>
  </si>
  <si>
    <t>⑦地場農産物の加工・販売</t>
    <phoneticPr fontId="3"/>
  </si>
  <si>
    <t>⑧鳥獣害対策</t>
    <phoneticPr fontId="3"/>
  </si>
  <si>
    <t>⑨多面的機能を増進する活動</t>
    <phoneticPr fontId="3"/>
  </si>
  <si>
    <t>⑩その他</t>
    <phoneticPr fontId="3"/>
  </si>
  <si>
    <t>連携方法</t>
    <rPh sb="0" eb="4">
      <t>レンケイホウホウ</t>
    </rPh>
    <phoneticPr fontId="3"/>
  </si>
  <si>
    <t>①協議会型</t>
    <rPh sb="1" eb="5">
      <t>キョウギカイガタ</t>
    </rPh>
    <phoneticPr fontId="3"/>
  </si>
  <si>
    <t>②活動連携型</t>
    <rPh sb="1" eb="6">
      <t>カツドウレンケイガタ</t>
    </rPh>
    <phoneticPr fontId="3"/>
  </si>
  <si>
    <t>③共同委託型</t>
    <rPh sb="1" eb="6">
      <t>キョウドウイタクガタ</t>
    </rPh>
    <phoneticPr fontId="3"/>
  </si>
  <si>
    <t>ネットワーク化後の統合予定</t>
    <rPh sb="6" eb="8">
      <t>カゴ</t>
    </rPh>
    <rPh sb="9" eb="13">
      <t>トウゴウヨテイ</t>
    </rPh>
    <phoneticPr fontId="3"/>
  </si>
  <si>
    <t>ネットワーク化により連携して実施する活動の開始時期</t>
    <rPh sb="6" eb="7">
      <t>カ</t>
    </rPh>
    <rPh sb="10" eb="12">
      <t>レンケイ</t>
    </rPh>
    <rPh sb="14" eb="16">
      <t>ジッシ</t>
    </rPh>
    <rPh sb="18" eb="20">
      <t>カツドウ</t>
    </rPh>
    <rPh sb="21" eb="23">
      <t>カイシ</t>
    </rPh>
    <rPh sb="23" eb="25">
      <t>ジキ</t>
    </rPh>
    <phoneticPr fontId="3"/>
  </si>
  <si>
    <t>工程</t>
    <rPh sb="0" eb="2">
      <t>コウテイ</t>
    </rPh>
    <phoneticPr fontId="3"/>
  </si>
  <si>
    <t>①第６期対策期間中（令和７年度～令和11 年度）での統合を検討する</t>
    <phoneticPr fontId="3"/>
  </si>
  <si>
    <t>②第６期対策終了後の令和12 年度以降での統合を検討する</t>
    <phoneticPr fontId="3"/>
  </si>
  <si>
    <t>③時期は未定だが将来的に統合を検討する</t>
    <phoneticPr fontId="3"/>
  </si>
  <si>
    <t>④未定</t>
    <phoneticPr fontId="3"/>
  </si>
  <si>
    <t>⑤統合は必要ないと考えている</t>
    <phoneticPr fontId="3"/>
  </si>
  <si>
    <t>⑥その他</t>
    <phoneticPr fontId="3"/>
  </si>
  <si>
    <t>統合後の集落協定の名称（予定）</t>
    <rPh sb="0" eb="3">
      <t>トウゴウゴ</t>
    </rPh>
    <rPh sb="4" eb="8">
      <t>シュウラクキョウテイ</t>
    </rPh>
    <phoneticPr fontId="3"/>
  </si>
  <si>
    <t>統合に参加する集落協定</t>
    <rPh sb="0" eb="2">
      <t>トウゴウ</t>
    </rPh>
    <phoneticPr fontId="3"/>
  </si>
  <si>
    <t>統合する協定数（自協定含む）</t>
    <rPh sb="0" eb="2">
      <t>トウゴウ</t>
    </rPh>
    <phoneticPr fontId="3"/>
  </si>
  <si>
    <t>統合により体制を強化したい活動</t>
    <rPh sb="0" eb="2">
      <t>トウゴウ</t>
    </rPh>
    <rPh sb="5" eb="7">
      <t>タイセイ</t>
    </rPh>
    <rPh sb="8" eb="10">
      <t>キョウカ</t>
    </rPh>
    <rPh sb="13" eb="15">
      <t>カツドウ</t>
    </rPh>
    <phoneticPr fontId="3"/>
  </si>
  <si>
    <t>①リーダー等の人材確保</t>
    <phoneticPr fontId="3"/>
  </si>
  <si>
    <t>②事務局機能の強化</t>
    <phoneticPr fontId="3"/>
  </si>
  <si>
    <t>③農地保全（草刈り、荒廃防止活動
等）</t>
    <phoneticPr fontId="3"/>
  </si>
  <si>
    <t>④水路・農道等の維持管理</t>
    <phoneticPr fontId="3"/>
  </si>
  <si>
    <t>⑤機械・施設の共同利用</t>
    <phoneticPr fontId="3"/>
  </si>
  <si>
    <t>⑥農作業の共同化</t>
    <phoneticPr fontId="3"/>
  </si>
  <si>
    <t>⑦農業の担い手育成</t>
    <phoneticPr fontId="3"/>
  </si>
  <si>
    <t>⑧地場農産物の加工・販売</t>
    <phoneticPr fontId="3"/>
  </si>
  <si>
    <t>⑨鳥獣害対策</t>
    <phoneticPr fontId="3"/>
  </si>
  <si>
    <t>⑩多面的機能を増進する活動</t>
    <phoneticPr fontId="3"/>
  </si>
  <si>
    <t>⑪その他</t>
    <rPh sb="3" eb="4">
      <t>タ</t>
    </rPh>
    <phoneticPr fontId="3"/>
  </si>
  <si>
    <t>統合の時期</t>
    <rPh sb="0" eb="2">
      <t>トウゴウ</t>
    </rPh>
    <phoneticPr fontId="3"/>
  </si>
  <si>
    <t>3.統合の計画</t>
    <rPh sb="2" eb="4">
      <t>トウゴウ</t>
    </rPh>
    <rPh sb="5" eb="7">
      <t>ケイカク</t>
    </rPh>
    <phoneticPr fontId="3"/>
  </si>
  <si>
    <t>4.多様な組織の参画</t>
    <rPh sb="2" eb="4">
      <t>タヨウ</t>
    </rPh>
    <rPh sb="5" eb="7">
      <t>ソシキ</t>
    </rPh>
    <rPh sb="8" eb="10">
      <t>サンカク</t>
    </rPh>
    <phoneticPr fontId="3"/>
  </si>
  <si>
    <t>参画組織数計</t>
    <rPh sb="0" eb="2">
      <t>サンカク</t>
    </rPh>
    <rPh sb="2" eb="5">
      <t>ソシキスウ</t>
    </rPh>
    <rPh sb="5" eb="6">
      <t>ケイ</t>
    </rPh>
    <phoneticPr fontId="3"/>
  </si>
  <si>
    <t>集落協定の構成員の組織数</t>
    <rPh sb="0" eb="4">
      <t>シュウラクキョウテイ</t>
    </rPh>
    <rPh sb="5" eb="8">
      <t>コウセイイン</t>
    </rPh>
    <rPh sb="9" eb="12">
      <t>ソシキスウ</t>
    </rPh>
    <phoneticPr fontId="3"/>
  </si>
  <si>
    <t>集落協定の構成員の組織</t>
    <phoneticPr fontId="3"/>
  </si>
  <si>
    <t>社会福祉協議会</t>
    <rPh sb="0" eb="2">
      <t>シャカイ</t>
    </rPh>
    <rPh sb="2" eb="7">
      <t>フクシキョウギカイ</t>
    </rPh>
    <phoneticPr fontId="3"/>
  </si>
  <si>
    <t>企業</t>
    <rPh sb="0" eb="2">
      <t>キギョウ</t>
    </rPh>
    <phoneticPr fontId="3"/>
  </si>
  <si>
    <t>NPO</t>
    <phoneticPr fontId="3"/>
  </si>
  <si>
    <t>学校　（小学校、中学校、高校、大学）</t>
    <rPh sb="0" eb="2">
      <t>ガッコウ</t>
    </rPh>
    <rPh sb="4" eb="7">
      <t>ショウガッコウ</t>
    </rPh>
    <rPh sb="8" eb="11">
      <t>チュウガッコウ</t>
    </rPh>
    <rPh sb="12" eb="14">
      <t>コウコウ</t>
    </rPh>
    <rPh sb="15" eb="17">
      <t>ダイガク</t>
    </rPh>
    <phoneticPr fontId="3"/>
  </si>
  <si>
    <t>土地改良区</t>
    <rPh sb="0" eb="5">
      <t>トチカイリョウク</t>
    </rPh>
    <phoneticPr fontId="3"/>
  </si>
  <si>
    <t>多面的機能支払活動組織
（保全会）</t>
    <rPh sb="0" eb="3">
      <t>タメンテキ</t>
    </rPh>
    <rPh sb="3" eb="7">
      <t>キノウシハライ</t>
    </rPh>
    <rPh sb="7" eb="11">
      <t>カツドウソシキ</t>
    </rPh>
    <rPh sb="13" eb="16">
      <t>ホゼンカイ</t>
    </rPh>
    <phoneticPr fontId="3"/>
  </si>
  <si>
    <t>自治会・町内会</t>
    <rPh sb="0" eb="3">
      <t>ジチカイ</t>
    </rPh>
    <rPh sb="4" eb="7">
      <t>チョウナイカイ</t>
    </rPh>
    <phoneticPr fontId="3"/>
  </si>
  <si>
    <t>地域づくり協議会・地域運営組織</t>
    <rPh sb="0" eb="2">
      <t>チイキ</t>
    </rPh>
    <rPh sb="5" eb="8">
      <t>キョウギカイ</t>
    </rPh>
    <phoneticPr fontId="3"/>
  </si>
  <si>
    <t>別途協定等を締結する組織数</t>
    <phoneticPr fontId="3"/>
  </si>
  <si>
    <t>自動入力</t>
    <rPh sb="0" eb="4">
      <t>ジドウニュウリョク</t>
    </rPh>
    <phoneticPr fontId="3"/>
  </si>
  <si>
    <t>別途協定等を締結</t>
    <phoneticPr fontId="3"/>
  </si>
  <si>
    <t>農業者団体以外の組織</t>
    <rPh sb="0" eb="2">
      <t>ノウギョウ</t>
    </rPh>
    <rPh sb="2" eb="3">
      <t>シャ</t>
    </rPh>
    <rPh sb="3" eb="5">
      <t>ダンタイ</t>
    </rPh>
    <rPh sb="5" eb="7">
      <t>イガイ</t>
    </rPh>
    <rPh sb="8" eb="10">
      <t>ソシキ</t>
    </rPh>
    <phoneticPr fontId="3"/>
  </si>
  <si>
    <t>非農業者</t>
    <rPh sb="0" eb="4">
      <t>ヒノウギョウシャ</t>
    </rPh>
    <phoneticPr fontId="3"/>
  </si>
  <si>
    <t>非農業者数</t>
    <rPh sb="0" eb="4">
      <t>ヒノウギョウシャ</t>
    </rPh>
    <rPh sb="4" eb="5">
      <t>カズ</t>
    </rPh>
    <phoneticPr fontId="3"/>
  </si>
  <si>
    <t>集落協定の構成員のうち非農業者</t>
    <rPh sb="0" eb="2">
      <t>シュウラク</t>
    </rPh>
    <rPh sb="2" eb="4">
      <t>キョウテイ</t>
    </rPh>
    <rPh sb="5" eb="8">
      <t>コウセイイン</t>
    </rPh>
    <rPh sb="11" eb="12">
      <t>ヒ</t>
    </rPh>
    <rPh sb="12" eb="14">
      <t>ノウギョウ</t>
    </rPh>
    <rPh sb="14" eb="15">
      <t>モノ</t>
    </rPh>
    <phoneticPr fontId="3"/>
  </si>
  <si>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3"/>
  </si>
  <si>
    <t>多様な組織等の参画で解決しようとする課題</t>
    <rPh sb="0" eb="2">
      <t>タヨウ</t>
    </rPh>
    <rPh sb="3" eb="6">
      <t>ソシキトウ</t>
    </rPh>
    <rPh sb="7" eb="9">
      <t>サンカク</t>
    </rPh>
    <rPh sb="10" eb="12">
      <t>カイケツ</t>
    </rPh>
    <rPh sb="18" eb="20">
      <t>カダイ</t>
    </rPh>
    <phoneticPr fontId="3"/>
  </si>
  <si>
    <t>①事務担当者の人材不足</t>
    <rPh sb="1" eb="6">
      <t>ジムタントウシャ</t>
    </rPh>
    <rPh sb="7" eb="11">
      <t>ジンザイブソク</t>
    </rPh>
    <phoneticPr fontId="3"/>
  </si>
  <si>
    <t>②共同取組活動参加者の不足</t>
    <phoneticPr fontId="3"/>
  </si>
  <si>
    <t>③農業作業の人材不足</t>
    <phoneticPr fontId="3"/>
  </si>
  <si>
    <t>④知見や技術の不足</t>
    <phoneticPr fontId="3"/>
  </si>
  <si>
    <t>⑥その他</t>
    <rPh sb="3" eb="4">
      <t>タ</t>
    </rPh>
    <phoneticPr fontId="3"/>
  </si>
  <si>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3"/>
  </si>
  <si>
    <t>①事務の適切な実施</t>
    <phoneticPr fontId="3"/>
  </si>
  <si>
    <t>④農作業</t>
    <phoneticPr fontId="3"/>
  </si>
  <si>
    <t>⑤地場農産物の加工・販売</t>
    <phoneticPr fontId="3"/>
  </si>
  <si>
    <t>⑥鳥獣害対策</t>
    <phoneticPr fontId="3"/>
  </si>
  <si>
    <t>⑦多面的機能を増進する活動</t>
    <phoneticPr fontId="3"/>
  </si>
  <si>
    <t>⑧その他</t>
    <rPh sb="3" eb="4">
      <t>タ</t>
    </rPh>
    <phoneticPr fontId="3"/>
  </si>
  <si>
    <t>備考欄</t>
    <rPh sb="0" eb="3">
      <t>ビコウラン</t>
    </rPh>
    <phoneticPr fontId="3"/>
  </si>
  <si>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</si>
  <si>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</si>
  <si>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</si>
  <si>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中山間地域等直接支払交付金の支出に係る届出について</t>
    <phoneticPr fontId="3"/>
  </si>
  <si>
    <t>記</t>
    <rPh sb="0" eb="1">
      <t>キ</t>
    </rPh>
    <phoneticPr fontId="3"/>
  </si>
  <si>
    <t>※　支出を行う相手方の組織名・肩書等を併せて記載。</t>
  </si>
  <si>
    <t>（例：○○営農組合代表　△△　△△(集落協定代表者名)）</t>
    <phoneticPr fontId="3"/>
  </si>
  <si>
    <t>支出相手方名　※</t>
    <phoneticPr fontId="3"/>
  </si>
  <si>
    <t>支出額</t>
    <phoneticPr fontId="3"/>
  </si>
  <si>
    <t>支払日・契約日</t>
    <phoneticPr fontId="3"/>
  </si>
  <si>
    <t>支出の内容</t>
    <phoneticPr fontId="3"/>
  </si>
  <si>
    <t>支出の目的</t>
    <phoneticPr fontId="3"/>
  </si>
  <si>
    <t>（参考様式第４号）</t>
    <rPh sb="1" eb="3">
      <t>サンコウ</t>
    </rPh>
    <rPh sb="3" eb="5">
      <t>ヨウシキ</t>
    </rPh>
    <phoneticPr fontId="3"/>
  </si>
  <si>
    <t>年　　月　　日</t>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</si>
  <si>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</si>
  <si>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</si>
  <si>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</si>
  <si>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</si>
  <si>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</si>
  <si>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</si>
  <si>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</si>
  <si>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</si>
  <si>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</si>
  <si>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</si>
  <si>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</si>
  <si>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</si>
  <si>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</si>
  <si>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130"/>
  </si>
  <si>
    <t>１ 多面的機能発揮促進事業の目標</t>
    <phoneticPr fontId="130"/>
  </si>
  <si>
    <t>１．現況</t>
    <rPh sb="2" eb="4">
      <t>ゲンキョウ</t>
    </rPh>
    <phoneticPr fontId="130"/>
  </si>
  <si>
    <t>（例）本地域は、振興山村に指定されるなど、平場地域と比べて生産条件の格差が大きいことから、これを補正する取組を行うことが必要である。</t>
    <rPh sb="1" eb="2">
      <t>レイ</t>
    </rPh>
    <phoneticPr fontId="3"/>
  </si>
  <si>
    <t>２．目標</t>
    <rPh sb="2" eb="4">
      <t>モクヒョウ</t>
    </rPh>
    <phoneticPr fontId="130"/>
  </si>
  <si>
    <t>（例）１を踏まえ、本地域では、機械の共同利用や農作業の共同化にも取り組み、農業生産活動を継続することにより、多面的機能の発揮の促進を図ることとする。</t>
    <rPh sb="1" eb="2">
      <t>レイ</t>
    </rPh>
    <phoneticPr fontId="3"/>
  </si>
  <si>
    <t>２ 多面的機能発揮促進事業の内容</t>
    <phoneticPr fontId="130"/>
  </si>
  <si>
    <t>　（１）多面的機能発揮促進事業の種類及び実施区域</t>
    <phoneticPr fontId="130"/>
  </si>
  <si>
    <t>　　① 種類（実施するものに○を付すこと。）</t>
    <phoneticPr fontId="130"/>
  </si>
  <si>
    <r>
      <t>１号事業</t>
    </r>
    <r>
      <rPr>
        <sz val="12"/>
        <color indexed="8"/>
        <rFont val="ＭＳ 明朝"/>
        <family val="1"/>
        <charset val="128"/>
      </rPr>
      <t>（多面的機能支払交付金）</t>
    </r>
    <phoneticPr fontId="130"/>
  </si>
  <si>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30"/>
  </si>
  <si>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30"/>
  </si>
  <si>
    <r>
      <t>２号事業</t>
    </r>
    <r>
      <rPr>
        <sz val="12"/>
        <color indexed="8"/>
        <rFont val="ＭＳ 明朝"/>
        <family val="1"/>
        <charset val="128"/>
      </rPr>
      <t>（中山間地域等直接支払交付金）</t>
    </r>
    <phoneticPr fontId="130"/>
  </si>
  <si>
    <r>
      <t>３号事業</t>
    </r>
    <r>
      <rPr>
        <sz val="12"/>
        <color indexed="8"/>
        <rFont val="ＭＳ 明朝"/>
        <family val="1"/>
        <charset val="128"/>
      </rPr>
      <t>（環境保全型農業直接支払交付金）</t>
    </r>
    <phoneticPr fontId="130"/>
  </si>
  <si>
    <r>
      <t>４号事業</t>
    </r>
    <r>
      <rPr>
        <sz val="12"/>
        <color indexed="8"/>
        <rFont val="ＭＳ 明朝"/>
        <family val="1"/>
        <charset val="128"/>
      </rPr>
      <t>（その他農業の有する多面的機能の発揮の促進に資する事業）</t>
    </r>
    <phoneticPr fontId="130"/>
  </si>
  <si>
    <t>　　② 実施区域</t>
    <phoneticPr fontId="130"/>
  </si>
  <si>
    <t>（例）別添の中山間地域等直接支払交付金に係る集落協定（以下、「集落協定」という。）「（別添１）実施区域位置図」のとおり。</t>
    <rPh sb="1" eb="2">
      <t>レイ</t>
    </rPh>
    <phoneticPr fontId="3"/>
  </si>
  <si>
    <t>　（２）活動の内容等</t>
    <rPh sb="4" eb="6">
      <t>カツドウ</t>
    </rPh>
    <rPh sb="7" eb="9">
      <t>ナイヨウ</t>
    </rPh>
    <rPh sb="9" eb="10">
      <t>トウ</t>
    </rPh>
    <phoneticPr fontId="130"/>
  </si>
  <si>
    <t>　　②２号事業</t>
    <rPh sb="4" eb="5">
      <t>ゴウ</t>
    </rPh>
    <rPh sb="5" eb="7">
      <t>ジギョウ</t>
    </rPh>
    <phoneticPr fontId="130"/>
  </si>
  <si>
    <t xml:space="preserve">  　 １）農業生産活動の内容</t>
    <rPh sb="6" eb="8">
      <t>ノウギョウ</t>
    </rPh>
    <rPh sb="8" eb="10">
      <t>セイサン</t>
    </rPh>
    <rPh sb="10" eb="12">
      <t>カツドウ</t>
    </rPh>
    <rPh sb="13" eb="15">
      <t>ナイヨウ</t>
    </rPh>
    <phoneticPr fontId="130"/>
  </si>
  <si>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30"/>
  </si>
  <si>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</si>
  <si>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30"/>
  </si>
  <si>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</si>
  <si>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30"/>
  </si>
  <si>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</si>
  <si>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t>
    <phoneticPr fontId="3"/>
  </si>
  <si>
    <t>ちゅうさんかん　たろう</t>
    <phoneticPr fontId="3"/>
  </si>
  <si>
    <t>まるけんさんかくしまるちょう</t>
    <phoneticPr fontId="3"/>
  </si>
  <si>
    <t>　１　交付金は、集落を代表して</t>
    <phoneticPr fontId="3"/>
  </si>
  <si>
    <t>〇〇 〇〇（氏名）</t>
    <phoneticPr fontId="3"/>
  </si>
  <si>
    <t>が市町村より受け取る。</t>
    <phoneticPr fontId="3"/>
  </si>
  <si>
    <t>年度土地改良通年施行実施計画書</t>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</si>
  <si>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</si>
  <si>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</si>
  <si>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</si>
  <si>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令和７年度中山間地域等直接支払交付金早期交付申請書</t>
    <phoneticPr fontId="3"/>
  </si>
  <si>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3"/>
  </si>
  <si>
    <t>　令和７年度において、早期交付を受けた交付金を有効に活用するとともに、事業計画の作成及び計画に基づく活動に取り組むことを誓約します。</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</si>
  <si>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</si>
  <si>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</si>
  <si>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t>○○地区水利組合</t>
    <rPh sb="2" eb="4">
      <t>チク</t>
    </rPh>
    <rPh sb="4" eb="8">
      <t>スイリクミアイ</t>
    </rPh>
    <phoneticPr fontId="3"/>
  </si>
  <si>
    <t>代表者
○○○○</t>
    <rPh sb="0" eb="3">
      <t>ダイヒョウシャ</t>
    </rPh>
    <phoneticPr fontId="3"/>
  </si>
  <si>
    <t>○○地区水利組合規程による</t>
    <rPh sb="2" eb="8">
      <t>チクスイリクミアイ</t>
    </rPh>
    <rPh sb="8" eb="10">
      <t>キテイ</t>
    </rPh>
    <phoneticPr fontId="3"/>
  </si>
  <si>
    <t>○○集落申し合わせ事項による</t>
    <rPh sb="2" eb="4">
      <t>シュウラク</t>
    </rPh>
    <rPh sb="4" eb="5">
      <t>モウ</t>
    </rPh>
    <rPh sb="6" eb="7">
      <t>ア</t>
    </rPh>
    <rPh sb="9" eb="11">
      <t>ジコウ</t>
    </rPh>
    <phoneticPr fontId="3"/>
  </si>
  <si>
    <t>市町村長　</t>
    <rPh sb="0" eb="4">
      <t>シチョウソンチョウ</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</si>
  <si>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</si>
  <si>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</si>
  <si>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</si>
  <si>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</si>
  <si>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</si>
  <si>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</si>
  <si>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</si>
  <si>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</si>
  <si>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</si>
  <si>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</si>
  <si>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</si>
  <si>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</si>
  <si>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</si>
  <si>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</si>
  <si>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</si>
  <si>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</si>
  <si>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災害の発生が想定される箇所・施設に対する災害発生時の復旧等</t>
    <phoneticPr fontId="3"/>
  </si>
  <si>
    <t>に要する経費（具体的に記入）</t>
    <rPh sb="7" eb="10">
      <t>グタイテキ</t>
    </rPh>
    <rPh sb="11" eb="13">
      <t>キニュウ</t>
    </rPh>
    <phoneticPr fontId="3"/>
  </si>
  <si>
    <t>　○ 使途：　</t>
    <phoneticPr fontId="3"/>
  </si>
  <si>
    <t>畦塗り機購入</t>
    <rPh sb="1" eb="2">
      <t>ヌリ</t>
    </rPh>
    <rPh sb="3" eb="4">
      <t>キ</t>
    </rPh>
    <rPh sb="4" eb="6">
      <t>コウニュウ</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</si>
  <si>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</si>
  <si>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</si>
  <si>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</si>
  <si>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</si>
  <si>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</si>
  <si>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</si>
  <si>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</si>
  <si>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</si>
  <si>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</si>
  <si>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</si>
  <si>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</si>
  <si>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</si>
  <si>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</si>
  <si>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</si>
  <si>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</si>
  <si>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</si>
  <si>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</si>
  <si>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</si>
  <si>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</si>
  <si>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</si>
  <si>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</si>
  <si>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</si>
  <si>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</si>
  <si>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</si>
  <si>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</si>
  <si>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</si>
  <si>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</si>
  <si>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</si>
  <si>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</si>
  <si>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</si>
  <si>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</si>
  <si>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</si>
  <si>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</si>
  <si>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</si>
  <si>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</si>
  <si>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</si>
  <si>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</si>
  <si>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</si>
  <si>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</si>
  <si>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</si>
  <si>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</si>
  <si>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</si>
  <si>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</si>
  <si>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</si>
  <si>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</si>
  <si>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</si>
  <si>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</si>
  <si>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</si>
  <si>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</si>
  <si>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</si>
  <si>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</si>
  <si>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</si>
  <si>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</si>
  <si>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</si>
  <si>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</si>
  <si>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</si>
  <si>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</si>
  <si>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</si>
  <si>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</si>
  <si>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</si>
  <si>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</si>
  <si>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[003]市町村名</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</si>
  <si>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</si>
  <si>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</si>
  <si>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</si>
  <si>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</si>
  <si>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</si>
  <si>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</si>
  <si>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t>交付対象外(田畑混在地以外)</t>
    <rPh sb="6" eb="8">
      <t>デンパタ</t>
    </rPh>
    <rPh sb="8" eb="10">
      <t>コンザイ</t>
    </rPh>
    <rPh sb="10" eb="11">
      <t>チ</t>
    </rPh>
    <rPh sb="11" eb="13">
      <t>イガイ</t>
    </rPh>
    <phoneticPr fontId="3"/>
  </si>
  <si>
    <t>交付対象外（田採草放牧地混在地）</t>
    <rPh sb="6" eb="7">
      <t>デン</t>
    </rPh>
    <rPh sb="7" eb="9">
      <t>サイソウ</t>
    </rPh>
    <rPh sb="9" eb="11">
      <t>ホウボク</t>
    </rPh>
    <rPh sb="11" eb="12">
      <t>チ</t>
    </rPh>
    <rPh sb="12" eb="14">
      <t>コンザイ</t>
    </rPh>
    <rPh sb="14" eb="15">
      <t>チ</t>
    </rPh>
    <phoneticPr fontId="3"/>
  </si>
  <si>
    <t>交付対象外（田採草放牧地混在地以外）</t>
    <rPh sb="6" eb="7">
      <t>デン</t>
    </rPh>
    <rPh sb="7" eb="9">
      <t>サイソウ</t>
    </rPh>
    <rPh sb="9" eb="11">
      <t>ホウボク</t>
    </rPh>
    <rPh sb="11" eb="12">
      <t>チ</t>
    </rPh>
    <rPh sb="12" eb="14">
      <t>コンザイ</t>
    </rPh>
    <rPh sb="14" eb="15">
      <t>チ</t>
    </rPh>
    <rPh sb="15" eb="17">
      <t>イガイ</t>
    </rPh>
    <phoneticPr fontId="3"/>
  </si>
  <si>
    <t>荒廃農地等の復旧が行われなかった</t>
    <rPh sb="0" eb="2">
      <t>コウハイ</t>
    </rPh>
    <rPh sb="2" eb="4">
      <t>ノウチ</t>
    </rPh>
    <rPh sb="4" eb="5">
      <t>トウ</t>
    </rPh>
    <rPh sb="6" eb="8">
      <t>フッキュウ</t>
    </rPh>
    <rPh sb="9" eb="10">
      <t>オコナ</t>
    </rPh>
    <phoneticPr fontId="3"/>
  </si>
  <si>
    <t>[128]協定農用地の一部除外_耕作未実施_転用</t>
    <rPh sb="22" eb="24">
      <t>テンヨウ</t>
    </rPh>
    <phoneticPr fontId="3"/>
  </si>
  <si>
    <t>[133]協定農用地の一部除外_復旧未実施</t>
    <phoneticPr fontId="3"/>
  </si>
  <si>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3"/>
  </si>
  <si>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3"/>
  </si>
  <si>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3"/>
  </si>
  <si>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3"/>
  </si>
  <si>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3"/>
  </si>
  <si>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3"/>
  </si>
  <si>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3"/>
  </si>
  <si>
    <t>ネットワーク化する集落協定数</t>
    <rPh sb="6" eb="7">
      <t>カ</t>
    </rPh>
    <rPh sb="9" eb="11">
      <t>シュウラク</t>
    </rPh>
    <rPh sb="11" eb="13">
      <t>キョウテイ</t>
    </rPh>
    <rPh sb="13" eb="14">
      <t>スウ</t>
    </rPh>
    <phoneticPr fontId="3"/>
  </si>
  <si>
    <t>統合する集落協定数</t>
    <rPh sb="0" eb="2">
      <t>トウゴウ</t>
    </rPh>
    <rPh sb="4" eb="6">
      <t>シュウラク</t>
    </rPh>
    <rPh sb="6" eb="8">
      <t>キョウテイ</t>
    </rPh>
    <rPh sb="8" eb="9">
      <t>スウ</t>
    </rPh>
    <phoneticPr fontId="3"/>
  </si>
  <si>
    <t>[164]棚田加算_目標_棚田等の保全</t>
    <phoneticPr fontId="3"/>
  </si>
  <si>
    <t>[165]棚田加算_目標_棚田等の保全_目標年度</t>
    <phoneticPr fontId="3"/>
  </si>
  <si>
    <t>[166]棚田加算_目標_棚田等の保全_達成状況</t>
    <phoneticPr fontId="3"/>
  </si>
  <si>
    <t>[167]棚田加算_目標_多面的機能の維持発揮</t>
    <phoneticPr fontId="3"/>
  </si>
  <si>
    <t>[168]棚田加算_目標_多面的機能の維持発揮_目標年度</t>
    <phoneticPr fontId="3"/>
  </si>
  <si>
    <t>[169]棚田加算_目標_多面的機能の維持発揮_達成状況</t>
    <phoneticPr fontId="3"/>
  </si>
  <si>
    <t>[170]棚田加算_目標_棚田地域の振興</t>
    <phoneticPr fontId="3"/>
  </si>
  <si>
    <t>[171]棚田加算_目標_棚田地域の振興_目標年度</t>
    <phoneticPr fontId="3"/>
  </si>
  <si>
    <t>[172]棚田加算_目標_棚田地域の振興_達成状況</t>
    <phoneticPr fontId="3"/>
  </si>
  <si>
    <t>[158]超急傾斜地棚田加算_取組状況</t>
    <rPh sb="5" eb="9">
      <t>チョウキュウケイシャ</t>
    </rPh>
    <rPh sb="9" eb="12">
      <t>チタナダ</t>
    </rPh>
    <phoneticPr fontId="3"/>
  </si>
  <si>
    <t>[159]超急傾斜地棚田加算_加算面積_計</t>
    <rPh sb="5" eb="9">
      <t>チョウキュウケイシャ</t>
    </rPh>
    <phoneticPr fontId="3"/>
  </si>
  <si>
    <t>[160]超急傾斜地棚田加算_加算面積_田</t>
    <rPh sb="5" eb="9">
      <t>チョウキュウケイシャ</t>
    </rPh>
    <phoneticPr fontId="3"/>
  </si>
  <si>
    <t>[161]超急傾斜地棚田加算_加算面積_畑</t>
    <rPh sb="5" eb="9">
      <t>チョウキュウケイシャ</t>
    </rPh>
    <phoneticPr fontId="3"/>
  </si>
  <si>
    <t>[162]超急傾斜地棚田加算_加算金額</t>
    <rPh sb="5" eb="9">
      <t>チョウキュウケイシャ</t>
    </rPh>
    <phoneticPr fontId="3"/>
  </si>
  <si>
    <t>[163]超急傾斜地棚田加算_うち国費</t>
    <rPh sb="5" eb="9">
      <t>チョウキュウケイシャ</t>
    </rPh>
    <rPh sb="17" eb="19">
      <t>コクヒ</t>
    </rPh>
    <phoneticPr fontId="3"/>
  </si>
  <si>
    <t>[173]超急傾加算_取組状況</t>
    <phoneticPr fontId="3"/>
  </si>
  <si>
    <t>[174]超急傾加算_加算面積_計</t>
    <phoneticPr fontId="3"/>
  </si>
  <si>
    <t>[175]超急傾加算_加算面積_田</t>
    <phoneticPr fontId="3"/>
  </si>
  <si>
    <t>[176]超急傾加算_加算面積_畑</t>
    <phoneticPr fontId="3"/>
  </si>
  <si>
    <t>[177]超急傾加算_加算金額</t>
    <phoneticPr fontId="3"/>
  </si>
  <si>
    <t>[178]超急傾加算_うち国費</t>
    <rPh sb="13" eb="15">
      <t>コクヒ</t>
    </rPh>
    <phoneticPr fontId="3"/>
  </si>
  <si>
    <t>[179]超急傾加算_目標_保全_法面の維持・補修</t>
    <phoneticPr fontId="3"/>
  </si>
  <si>
    <t>[180]超急傾加算_目標_保全_耕作道、ほ場進入路等の維持</t>
    <phoneticPr fontId="3"/>
  </si>
  <si>
    <t>[181]超急傾加算_目標_保全_作業足場の設置、ほ場進入路の改良等</t>
    <phoneticPr fontId="3"/>
  </si>
  <si>
    <t>[182]超急傾加算_目標_保全_土壌流入、土壌流出の防止</t>
    <phoneticPr fontId="3"/>
  </si>
  <si>
    <t>[183]超急傾加算_目標_保全_農薬散布等の施設の整備</t>
    <phoneticPr fontId="3"/>
  </si>
  <si>
    <t>[184]超急傾加算_目標_保全_共同防除体制の構築</t>
    <phoneticPr fontId="3"/>
  </si>
  <si>
    <t>[185]超急傾加算_目標_保全_鳥獣害防止施設の維持</t>
    <phoneticPr fontId="3"/>
  </si>
  <si>
    <t>[186]超急傾加算_目標_保全_鳥獣害防止施設の設置</t>
    <phoneticPr fontId="3"/>
  </si>
  <si>
    <t>[187]超急傾加算_目標_保全_その他</t>
    <phoneticPr fontId="3"/>
  </si>
  <si>
    <t>[188]超急傾加算_目標_保全_その他の内容</t>
    <phoneticPr fontId="3"/>
  </si>
  <si>
    <t>[189]超急傾加算_目標_販売_共通パッケージの作成</t>
    <phoneticPr fontId="3"/>
  </si>
  <si>
    <t>[190]超急傾加算_目標_販売_パンフレットの作成</t>
    <phoneticPr fontId="3"/>
  </si>
  <si>
    <t>[191]超急傾加算_目標_販売_農産物の加工</t>
    <phoneticPr fontId="3"/>
  </si>
  <si>
    <t>[192]超急傾加算_目標_販売_直売所等での販売</t>
    <phoneticPr fontId="3"/>
  </si>
  <si>
    <t>[193]超急傾加算_目標_販売_ブランド化</t>
    <phoneticPr fontId="3"/>
  </si>
  <si>
    <t>[194]超急傾加算_目標_販売_景観作物の植栽</t>
    <phoneticPr fontId="3"/>
  </si>
  <si>
    <t>[195]超急傾加算_目標_販売_環境に配慮した農業</t>
    <phoneticPr fontId="3"/>
  </si>
  <si>
    <t>[196]超急傾加算_目標_販売_都市住民との交流</t>
    <phoneticPr fontId="3"/>
  </si>
  <si>
    <t>[197]超急傾加算_目標_販売_施設の設置・運営</t>
    <phoneticPr fontId="3"/>
  </si>
  <si>
    <t>[198]超急傾加算_目標_販売_棚田オーナー制度</t>
    <phoneticPr fontId="3"/>
  </si>
  <si>
    <t>[199]超急傾加算_目標_販売_その他</t>
    <phoneticPr fontId="3"/>
  </si>
  <si>
    <t>[200]超急傾加算_目標_販売_その他の内容</t>
    <phoneticPr fontId="3"/>
  </si>
  <si>
    <t>[201]ネットワーク化加算_取組状況</t>
    <phoneticPr fontId="3"/>
  </si>
  <si>
    <t>[202]ネットワーク化加算_加算面積計</t>
    <phoneticPr fontId="3"/>
  </si>
  <si>
    <t>[203]ネットワーク化加算_加算金額</t>
    <phoneticPr fontId="3"/>
  </si>
  <si>
    <t>[204]ネットワーク化加算_うち国費</t>
    <rPh sb="17" eb="19">
      <t>コクヒ</t>
    </rPh>
    <phoneticPr fontId="3"/>
  </si>
  <si>
    <t>[205]ネットワーク化加算_ネットワーク化集落数</t>
    <rPh sb="21" eb="22">
      <t>カ</t>
    </rPh>
    <rPh sb="22" eb="24">
      <t>シュウラク</t>
    </rPh>
    <phoneticPr fontId="3"/>
  </si>
  <si>
    <t>[206]ネットワーク化加算_統合集落数</t>
    <rPh sb="15" eb="17">
      <t>トウゴウ</t>
    </rPh>
    <phoneticPr fontId="3"/>
  </si>
  <si>
    <t>（超急傾斜地棚田加算）（田1/10以上、畑20度以上）</t>
    <rPh sb="12" eb="13">
      <t>タ</t>
    </rPh>
    <rPh sb="17" eb="19">
      <t>イジョウ</t>
    </rPh>
    <rPh sb="20" eb="21">
      <t>ハタケ</t>
    </rPh>
    <rPh sb="23" eb="26">
      <t>ドイジョウ</t>
    </rPh>
    <phoneticPr fontId="3"/>
  </si>
  <si>
    <t>[207]ネットワーク化加算_人材確保数</t>
    <phoneticPr fontId="3"/>
  </si>
  <si>
    <t>[208]ネットワーク化加算_集落内からの人材確保数</t>
    <phoneticPr fontId="3"/>
  </si>
  <si>
    <t>[209]ネットワーク化加算_集落外からの人材確保数</t>
    <phoneticPr fontId="3"/>
  </si>
  <si>
    <t>[210]ネットワーク化加算_確保された人材が担う地域活動数</t>
    <phoneticPr fontId="3"/>
  </si>
  <si>
    <t>[211]ネットワーク化加算_確保された人材が担う地域活動_集落協定組織の活動</t>
    <phoneticPr fontId="3"/>
  </si>
  <si>
    <t>[212]ネットワーク化加算_確保された人材が担う地域活動_農業生産組織の活動</t>
    <phoneticPr fontId="3"/>
  </si>
  <si>
    <t>[213]ネットワーク化加算_確保された人材が担う地域活動_加工・販売組織の活動</t>
    <phoneticPr fontId="3"/>
  </si>
  <si>
    <t>[214]ネットワーク化加算_目標</t>
    <phoneticPr fontId="3"/>
  </si>
  <si>
    <t>[215]ネットワーク加算_目標_目標年度</t>
    <phoneticPr fontId="3"/>
  </si>
  <si>
    <t>[216]ネットワーク化加算_目標_達成状況</t>
    <phoneticPr fontId="3"/>
  </si>
  <si>
    <t>[217]スマート農業加算_取組状況</t>
    <rPh sb="9" eb="11">
      <t>ノウギョウ</t>
    </rPh>
    <phoneticPr fontId="3"/>
  </si>
  <si>
    <t>[218]スマート農業加算_加算面積計</t>
    <rPh sb="9" eb="11">
      <t>ノウギョウ</t>
    </rPh>
    <phoneticPr fontId="3"/>
  </si>
  <si>
    <t>[219]スマート農業加算_加算金額</t>
    <rPh sb="9" eb="11">
      <t>ノウギョウ</t>
    </rPh>
    <phoneticPr fontId="3"/>
  </si>
  <si>
    <t>[220]スマート農業加算_うち国費</t>
    <rPh sb="9" eb="11">
      <t>ノウギョウ</t>
    </rPh>
    <rPh sb="16" eb="18">
      <t>コクヒ</t>
    </rPh>
    <phoneticPr fontId="3"/>
  </si>
  <si>
    <t>[221]スマート農業加算_目標</t>
    <rPh sb="9" eb="11">
      <t>ノウギョウ</t>
    </rPh>
    <phoneticPr fontId="3"/>
  </si>
  <si>
    <t>[222]スマート農業加算_目標年度</t>
    <rPh sb="9" eb="11">
      <t>ノウギョウ</t>
    </rPh>
    <phoneticPr fontId="3"/>
  </si>
  <si>
    <t>[223]スマート農業加算_達成状況</t>
    <rPh sb="9" eb="11">
      <t>ノウギョウ</t>
    </rPh>
    <phoneticPr fontId="3"/>
  </si>
  <si>
    <t>[224]集落機能強化加算の経過措置_取組状況</t>
    <rPh sb="14" eb="18">
      <t>ケイカソチ</t>
    </rPh>
    <phoneticPr fontId="3"/>
  </si>
  <si>
    <t>[225]集落機能強化加算の経過措置_加算面積計</t>
    <phoneticPr fontId="3"/>
  </si>
  <si>
    <t>[226]集落機能強化加算の経過措置_加算金額</t>
    <phoneticPr fontId="3"/>
  </si>
  <si>
    <t>[227]集落機能強化加算の経過措置_うち国費</t>
    <rPh sb="21" eb="23">
      <t>コクヒ</t>
    </rPh>
    <phoneticPr fontId="3"/>
  </si>
  <si>
    <t>[228]集落機能強化加算の経過措置_目標</t>
    <phoneticPr fontId="3"/>
  </si>
  <si>
    <t>[229]集落機能強化加算の経過措置_目標年度</t>
    <phoneticPr fontId="3"/>
  </si>
  <si>
    <t>[230]集落機能強化加算の経過措置_達成状況</t>
    <phoneticPr fontId="3"/>
  </si>
  <si>
    <t>[231]体制整備単価</t>
    <phoneticPr fontId="3"/>
  </si>
  <si>
    <t>[232]基礎単価</t>
    <phoneticPr fontId="3"/>
  </si>
  <si>
    <t>[233]交付金額（円）</t>
    <phoneticPr fontId="3"/>
  </si>
  <si>
    <t>[234]交付金額_うち国費</t>
    <rPh sb="12" eb="14">
      <t>コクヒ</t>
    </rPh>
    <phoneticPr fontId="3"/>
  </si>
  <si>
    <t>[235]共同取組活動充当額</t>
    <phoneticPr fontId="3"/>
  </si>
  <si>
    <t>[236]共同取組活動充当割合</t>
    <phoneticPr fontId="3"/>
  </si>
  <si>
    <t>[237]個人配分額</t>
    <phoneticPr fontId="3"/>
  </si>
  <si>
    <t>[238]前年度末積立等残高</t>
    <phoneticPr fontId="3"/>
  </si>
  <si>
    <t>[239]今年度交付額＋前年度末積立等残高</t>
    <phoneticPr fontId="3"/>
  </si>
  <si>
    <t>[240]個人配分支出総額</t>
    <phoneticPr fontId="3"/>
  </si>
  <si>
    <t>[241]共同取組活動支出総額</t>
    <phoneticPr fontId="3"/>
  </si>
  <si>
    <t>[242]役員報酬</t>
    <phoneticPr fontId="3"/>
  </si>
  <si>
    <t>[243]研修会費</t>
    <phoneticPr fontId="3"/>
  </si>
  <si>
    <t>[244]道水路管理費</t>
    <phoneticPr fontId="3"/>
  </si>
  <si>
    <t>[245]農地管理費</t>
    <phoneticPr fontId="3"/>
  </si>
  <si>
    <t>[246]鳥獣害防止対策費</t>
    <phoneticPr fontId="3"/>
  </si>
  <si>
    <t>[247]共同利用機械購入等費</t>
    <phoneticPr fontId="3"/>
  </si>
  <si>
    <t>[248]共同利用施設整備等費</t>
    <phoneticPr fontId="3"/>
  </si>
  <si>
    <t>[249]多面的機能増進活動費</t>
    <phoneticPr fontId="3"/>
  </si>
  <si>
    <t>[250]土地利用調整関係費</t>
    <phoneticPr fontId="3"/>
  </si>
  <si>
    <t>[251]法人設立関係費</t>
    <phoneticPr fontId="3"/>
  </si>
  <si>
    <t>[252]農産物等販売促進費</t>
    <phoneticPr fontId="3"/>
  </si>
  <si>
    <t>[253]都市農村交流促進関係費</t>
    <phoneticPr fontId="3"/>
  </si>
  <si>
    <t>[254]その他</t>
    <phoneticPr fontId="3"/>
  </si>
  <si>
    <t>[255]積立等_計</t>
    <phoneticPr fontId="3"/>
  </si>
  <si>
    <t>[256]繰越</t>
    <phoneticPr fontId="3"/>
  </si>
  <si>
    <t>[257]耕作放棄防止活動（項目数）</t>
    <phoneticPr fontId="3"/>
  </si>
  <si>
    <t>[258]多面的機能支払交付金と同一施設</t>
    <phoneticPr fontId="3"/>
  </si>
  <si>
    <t>[259]賃借権設定・農作業の委託</t>
    <phoneticPr fontId="3"/>
  </si>
  <si>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3"/>
  </si>
  <si>
    <t>[261]既荒廃農用地の保全管理</t>
    <phoneticPr fontId="3"/>
  </si>
  <si>
    <t>［262］農地の法面管理</t>
    <phoneticPr fontId="3"/>
  </si>
  <si>
    <t>[263]柵、ネットの設置等鳥獣被害防止</t>
    <phoneticPr fontId="3"/>
  </si>
  <si>
    <t>[265]簡易な基盤整備</t>
    <phoneticPr fontId="3"/>
  </si>
  <si>
    <t>[266]担い手の確保</t>
    <phoneticPr fontId="3"/>
  </si>
  <si>
    <t>[267]地場農産物の加工・販売</t>
    <phoneticPr fontId="3"/>
  </si>
  <si>
    <t>[268]その他</t>
    <rPh sb="7" eb="8">
      <t>タ</t>
    </rPh>
    <phoneticPr fontId="3"/>
  </si>
  <si>
    <t>[269]道・水路等の管理活動（項目数）</t>
    <phoneticPr fontId="3"/>
  </si>
  <si>
    <t>[270]水路の管理</t>
    <phoneticPr fontId="3"/>
  </si>
  <si>
    <t>[271]農道の管理</t>
    <phoneticPr fontId="3"/>
  </si>
  <si>
    <t>[272]その他の施設の管理</t>
    <phoneticPr fontId="3"/>
  </si>
  <si>
    <t>[273]多面的機能の維持・増進活動（項目数）</t>
    <phoneticPr fontId="3"/>
  </si>
  <si>
    <t>[274]周辺林地の下草刈</t>
    <phoneticPr fontId="3"/>
  </si>
  <si>
    <t>[275]土壌流亡に配慮した営農</t>
    <phoneticPr fontId="3"/>
  </si>
  <si>
    <t>[277]市民農園等の開設・運営</t>
    <phoneticPr fontId="3"/>
  </si>
  <si>
    <t>[278]体験民宿（グリーン・ツーリズム）</t>
    <phoneticPr fontId="3"/>
  </si>
  <si>
    <t>[279]景観作物の作付け</t>
    <phoneticPr fontId="3"/>
  </si>
  <si>
    <t>[280]魚類・昆虫類の保護</t>
    <phoneticPr fontId="3"/>
  </si>
  <si>
    <t>[281]鳥類の餌場の確保</t>
    <phoneticPr fontId="3"/>
  </si>
  <si>
    <t>[282]粗放的畜産</t>
    <phoneticPr fontId="3"/>
  </si>
  <si>
    <t>[283]堆きゅう肥施肥、拮抗作物利用、合鴨・鯉利用、輪作徹底、緑肥作付</t>
    <phoneticPr fontId="3"/>
  </si>
  <si>
    <t>[284]その他活動</t>
    <phoneticPr fontId="3"/>
  </si>
  <si>
    <t>[285]集落マスタープラン目指すべき将来像のチェック</t>
    <phoneticPr fontId="3"/>
  </si>
  <si>
    <t>[286]将来にわたり農業生産活動等が可能となる集落内の実施体制構築</t>
    <phoneticPr fontId="3"/>
  </si>
  <si>
    <t>[287]協定の担い手となる新たな人材の育成・確保</t>
    <phoneticPr fontId="3"/>
  </si>
  <si>
    <t>[288]協定参加者それぞれが、作物生産、加工・直売等様々な工夫により再生可能な所得を確保</t>
    <phoneticPr fontId="3"/>
  </si>
  <si>
    <t>[289]その他</t>
    <phoneticPr fontId="3"/>
  </si>
  <si>
    <t>[290]その他の内容</t>
    <phoneticPr fontId="3"/>
  </si>
  <si>
    <t>[291]活動方策のチェック</t>
    <phoneticPr fontId="3"/>
  </si>
  <si>
    <t>[292]機械・農作業の共同化等営農組織の育成</t>
    <phoneticPr fontId="3"/>
  </si>
  <si>
    <t>[293]高付加価値型農業</t>
    <phoneticPr fontId="3"/>
  </si>
  <si>
    <t>[294]農業生産条件の強化</t>
    <phoneticPr fontId="3"/>
  </si>
  <si>
    <t>[295]担い手への農地集積</t>
    <phoneticPr fontId="3"/>
  </si>
  <si>
    <t>[296]担い手への農作業の委託</t>
    <phoneticPr fontId="3"/>
  </si>
  <si>
    <t>[297]新規就農者等による農業生産</t>
    <phoneticPr fontId="3"/>
  </si>
  <si>
    <t>[298]地場産農産物等の加工・販売</t>
    <phoneticPr fontId="3"/>
  </si>
  <si>
    <t>[299]消費・出資の呼び込み</t>
    <phoneticPr fontId="3"/>
  </si>
  <si>
    <t>[300]共同で支え合う集団的かつ持続的な体制整備</t>
    <phoneticPr fontId="3"/>
  </si>
  <si>
    <t>[301]その他</t>
    <phoneticPr fontId="3"/>
  </si>
  <si>
    <t>[302]その他の内容</t>
    <phoneticPr fontId="3"/>
  </si>
  <si>
    <t>[303]ネットワーク化活動計画の作成状況</t>
    <rPh sb="11" eb="12">
      <t>カ</t>
    </rPh>
    <rPh sb="12" eb="14">
      <t>カツドウ</t>
    </rPh>
    <rPh sb="14" eb="16">
      <t>ケイカク</t>
    </rPh>
    <phoneticPr fontId="3"/>
  </si>
  <si>
    <t>[304]体制整備単価取組_ネットワーク化</t>
    <rPh sb="5" eb="11">
      <t>タイセイセイビタンカ</t>
    </rPh>
    <rPh sb="11" eb="13">
      <t>トリクミ</t>
    </rPh>
    <rPh sb="20" eb="21">
      <t>カ</t>
    </rPh>
    <phoneticPr fontId="3"/>
  </si>
  <si>
    <t>[305]体制整備単価取組_統合</t>
    <rPh sb="14" eb="16">
      <t>トウゴウ</t>
    </rPh>
    <phoneticPr fontId="3"/>
  </si>
  <si>
    <t>[306]体制整備単価取組_多様な組織の参画</t>
    <rPh sb="14" eb="16">
      <t>タヨウ</t>
    </rPh>
    <rPh sb="17" eb="19">
      <t>ソシキ</t>
    </rPh>
    <rPh sb="20" eb="22">
      <t>サンカク</t>
    </rPh>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</si>
  <si>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1"/>
  </si>
  <si>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1"/>
  </si>
  <si>
    <t>④その他（</t>
    <rPh sb="3" eb="4">
      <t>タ</t>
    </rPh>
    <phoneticPr fontId="91"/>
  </si>
  <si>
    <t>　　　）</t>
    <phoneticPr fontId="3"/>
  </si>
  <si>
    <t>⑥その他（</t>
    <rPh sb="3" eb="4">
      <t>タ</t>
    </rPh>
    <phoneticPr fontId="91"/>
  </si>
  <si>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</si>
  <si>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</si>
  <si>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農作業機械の老朽化及びオペレーターの不足</t>
    <phoneticPr fontId="3"/>
  </si>
  <si>
    <t>統合で解決しようとする課題</t>
    <rPh sb="0" eb="2">
      <t>トウゴウ</t>
    </rPh>
    <rPh sb="3" eb="5">
      <t>カイケツ</t>
    </rPh>
    <rPh sb="11" eb="13">
      <t>カダイ</t>
    </rPh>
    <phoneticPr fontId="3"/>
  </si>
  <si>
    <t>農作業機械のオペレーターの確保</t>
    <rPh sb="0" eb="3">
      <t>ノウサギョウ</t>
    </rPh>
    <rPh sb="3" eb="5">
      <t>キカイ</t>
    </rPh>
    <rPh sb="13" eb="15">
      <t>カクホ</t>
    </rPh>
    <phoneticPr fontId="3"/>
  </si>
  <si>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</si>
  <si>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棚田の荒廃</t>
    <rPh sb="0" eb="2">
      <t>タナダ</t>
    </rPh>
    <rPh sb="3" eb="5">
      <t>コウハイ</t>
    </rPh>
    <phoneticPr fontId="3"/>
  </si>
  <si>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</si>
  <si>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棚田資源を活かした振興活動</t>
    <rPh sb="0" eb="4">
      <t>タナダシゲン</t>
    </rPh>
    <rPh sb="5" eb="6">
      <t>イ</t>
    </rPh>
    <rPh sb="9" eb="13">
      <t>シンコウカツドウ</t>
    </rPh>
    <phoneticPr fontId="3"/>
  </si>
  <si>
    <t>別紙様式２</t>
    <phoneticPr fontId="3"/>
  </si>
  <si>
    <t>　　　別添１</t>
    <rPh sb="3" eb="5">
      <t>ベッテン</t>
    </rPh>
    <phoneticPr fontId="3"/>
  </si>
  <si>
    <t>実施区域位置図</t>
    <phoneticPr fontId="3"/>
  </si>
  <si>
    <t>　　　別添２</t>
    <rPh sb="3" eb="5">
      <t>ベッテン</t>
    </rPh>
    <phoneticPr fontId="3"/>
  </si>
  <si>
    <t>構成員一覧</t>
    <rPh sb="0" eb="5">
      <t>コウセイインイチラン</t>
    </rPh>
    <phoneticPr fontId="3"/>
  </si>
  <si>
    <t>　　　別紙○</t>
    <rPh sb="3" eb="5">
      <t>ベッシ</t>
    </rPh>
    <phoneticPr fontId="3"/>
  </si>
  <si>
    <t>２号事業様式（中山間地域等直接支払交付金）</t>
    <phoneticPr fontId="3"/>
  </si>
  <si>
    <t>様式番号</t>
    <rPh sb="0" eb="2">
      <t>ヨウシキ</t>
    </rPh>
    <rPh sb="2" eb="4">
      <t>バンゴウ</t>
    </rPh>
    <phoneticPr fontId="3"/>
  </si>
  <si>
    <t>提出の必要性</t>
    <rPh sb="0" eb="2">
      <t>テイシュツ</t>
    </rPh>
    <rPh sb="3" eb="6">
      <t>ヒツヨウセイ</t>
    </rPh>
    <phoneticPr fontId="3"/>
  </si>
  <si>
    <t>別紙様式３</t>
    <phoneticPr fontId="3"/>
  </si>
  <si>
    <t>別紙様式４</t>
  </si>
  <si>
    <t>別紙様式５</t>
  </si>
  <si>
    <t>別紙様式７</t>
    <rPh sb="0" eb="4">
      <t>ベッシヨウシキ</t>
    </rPh>
    <phoneticPr fontId="3"/>
  </si>
  <si>
    <t>　　　別添</t>
    <rPh sb="3" eb="5">
      <t>ベッテン</t>
    </rPh>
    <phoneticPr fontId="3"/>
  </si>
  <si>
    <t>別紙様式８</t>
    <rPh sb="0" eb="4">
      <t>ベッシヨウシキ</t>
    </rPh>
    <phoneticPr fontId="3"/>
  </si>
  <si>
    <t>参考様式第４号</t>
    <rPh sb="0" eb="4">
      <t>サンコウヨウシキ</t>
    </rPh>
    <rPh sb="4" eb="5">
      <t>ダイ</t>
    </rPh>
    <rPh sb="6" eb="7">
      <t>ゴウ</t>
    </rPh>
    <phoneticPr fontId="3"/>
  </si>
  <si>
    <t>参４_申請</t>
    <phoneticPr fontId="3"/>
  </si>
  <si>
    <t>参４_申請_事業計画</t>
    <phoneticPr fontId="3"/>
  </si>
  <si>
    <r>
      <t xml:space="preserve">農業の有する多面的機能の発揮の促進に関する活動計画書
</t>
    </r>
    <r>
      <rPr>
        <sz val="9"/>
        <rFont val="メイリオ"/>
        <family val="3"/>
        <charset val="128"/>
      </rPr>
      <t>（中山間地域等直接支払に関する集落協定）</t>
    </r>
    <phoneticPr fontId="3"/>
  </si>
  <si>
    <t>土地改良通年施行実施計画書</t>
    <phoneticPr fontId="3"/>
  </si>
  <si>
    <t>農作業受委託契約書（様式例）</t>
    <rPh sb="10" eb="12">
      <t>ヨウシキ</t>
    </rPh>
    <rPh sb="12" eb="13">
      <t>レイ</t>
    </rPh>
    <phoneticPr fontId="3"/>
  </si>
  <si>
    <t>様式番号</t>
    <rPh sb="0" eb="4">
      <t>ヨウシキバンゴウ</t>
    </rPh>
    <phoneticPr fontId="3"/>
  </si>
  <si>
    <t>別紙２②（ネットワーク化活動計画）</t>
    <phoneticPr fontId="3"/>
  </si>
  <si>
    <t>別紙２③（ネットワーク化）</t>
    <phoneticPr fontId="3"/>
  </si>
  <si>
    <t>別紙２④（統合）</t>
    <phoneticPr fontId="3"/>
  </si>
  <si>
    <t>別紙２⑤（多様な組織等の参画）</t>
    <phoneticPr fontId="3"/>
  </si>
  <si>
    <t>農用地の内訳等及びネットワーク化活動計画
○農用地の内訳等</t>
    <rPh sb="22" eb="25">
      <t>ノウヨウチ</t>
    </rPh>
    <rPh sb="26" eb="28">
      <t>ウチワケ</t>
    </rPh>
    <rPh sb="28" eb="29">
      <t>トウ</t>
    </rPh>
    <phoneticPr fontId="3"/>
  </si>
  <si>
    <t>別紙様式２</t>
    <rPh sb="0" eb="2">
      <t>ベッシ</t>
    </rPh>
    <rPh sb="2" eb="4">
      <t>ヨウシキ</t>
    </rPh>
    <phoneticPr fontId="3"/>
  </si>
  <si>
    <t>農用地の内訳等及びネットワーク化活動計画
○ネットワーク化活動計画</t>
    <phoneticPr fontId="3"/>
  </si>
  <si>
    <t>別紙１①</t>
    <phoneticPr fontId="3"/>
  </si>
  <si>
    <t>別紙１②</t>
    <phoneticPr fontId="3"/>
  </si>
  <si>
    <t>別紙１③</t>
    <phoneticPr fontId="3"/>
  </si>
  <si>
    <t>別紙１④</t>
    <phoneticPr fontId="3"/>
  </si>
  <si>
    <t>別紙２①</t>
    <phoneticPr fontId="3"/>
  </si>
  <si>
    <t>別紙３</t>
    <phoneticPr fontId="3"/>
  </si>
  <si>
    <t>別紙４</t>
    <phoneticPr fontId="3"/>
  </si>
  <si>
    <t>別紙５</t>
    <phoneticPr fontId="3"/>
  </si>
  <si>
    <t>別紙７</t>
    <phoneticPr fontId="3"/>
  </si>
  <si>
    <t>別紙８</t>
    <phoneticPr fontId="3"/>
  </si>
  <si>
    <t>実施状況報告（様式2）</t>
    <phoneticPr fontId="3"/>
  </si>
  <si>
    <t>市町村の実施状況調査の集計用シート</t>
    <rPh sb="0" eb="3">
      <t>シチョウソン</t>
    </rPh>
    <rPh sb="4" eb="10">
      <t>ジッシジョウキョウチョウサ</t>
    </rPh>
    <rPh sb="11" eb="14">
      <t>シュウケイヨウ</t>
    </rPh>
    <phoneticPr fontId="3"/>
  </si>
  <si>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3"/>
  </si>
  <si>
    <t>３．その他の様式</t>
    <rPh sb="4" eb="5">
      <t>タ</t>
    </rPh>
    <rPh sb="6" eb="8">
      <t>ヨウシキ</t>
    </rPh>
    <phoneticPr fontId="3"/>
  </si>
  <si>
    <t>参考様式第10号</t>
    <rPh sb="0" eb="4">
      <t>サンコウヨウシキ</t>
    </rPh>
    <rPh sb="4" eb="5">
      <t>ダイ</t>
    </rPh>
    <rPh sb="7" eb="8">
      <t>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</si>
  <si>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</si>
  <si>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</si>
  <si>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</si>
  <si>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参考様式第17号</t>
    <rPh sb="0" eb="4">
      <t>サンコウヨウシキ</t>
    </rPh>
    <rPh sb="4" eb="5">
      <t>ダイ</t>
    </rPh>
    <rPh sb="7" eb="8">
      <t>ゴウ</t>
    </rPh>
    <phoneticPr fontId="3"/>
  </si>
  <si>
    <t>令和7年度中山間地域等直接支払交付金早期交付申請書</t>
    <phoneticPr fontId="3"/>
  </si>
  <si>
    <t>（参考様式第12号）</t>
    <rPh sb="1" eb="3">
      <t>サンコウ</t>
    </rPh>
    <rPh sb="3" eb="5">
      <t>ヨウシキ</t>
    </rPh>
    <rPh sb="5" eb="6">
      <t>ダイ</t>
    </rPh>
    <rPh sb="8" eb="9">
      <t>ゴウ</t>
    </rPh>
    <phoneticPr fontId="3"/>
  </si>
  <si>
    <t>（参考様式第17号）</t>
    <rPh sb="1" eb="3">
      <t>サンコウ</t>
    </rPh>
    <rPh sb="3" eb="5">
      <t>ヨウシキ</t>
    </rPh>
    <rPh sb="5" eb="6">
      <t>ダイ</t>
    </rPh>
    <rPh sb="8" eb="9">
      <t>ゴウ</t>
    </rPh>
    <phoneticPr fontId="3"/>
  </si>
  <si>
    <t>参17_別紙</t>
    <phoneticPr fontId="3"/>
  </si>
  <si>
    <t>参17</t>
    <phoneticPr fontId="3"/>
  </si>
  <si>
    <t>参14</t>
    <phoneticPr fontId="3"/>
  </si>
  <si>
    <t>参13</t>
    <phoneticPr fontId="3"/>
  </si>
  <si>
    <t>参12</t>
    <phoneticPr fontId="3"/>
  </si>
  <si>
    <t>参10</t>
    <rPh sb="0" eb="1">
      <t>サン</t>
    </rPh>
    <phoneticPr fontId="3"/>
  </si>
  <si>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3"/>
  </si>
  <si>
    <t>支出に係る届出</t>
    <rPh sb="0" eb="2">
      <t>シシュツ</t>
    </rPh>
    <rPh sb="3" eb="4">
      <t>カカ</t>
    </rPh>
    <rPh sb="5" eb="6">
      <t>トド</t>
    </rPh>
    <rPh sb="6" eb="7">
      <t>デ</t>
    </rPh>
    <phoneticPr fontId="3"/>
  </si>
  <si>
    <t>　別紙</t>
    <rPh sb="1" eb="3">
      <t>ベッシ</t>
    </rPh>
    <phoneticPr fontId="3"/>
  </si>
  <si>
    <t>　別紙１</t>
    <phoneticPr fontId="3"/>
  </si>
  <si>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3"/>
  </si>
  <si>
    <t>４．その他のシート（集落協定の方は入力不要です。（市町村用））</t>
    <rPh sb="4" eb="5">
      <t>タ</t>
    </rPh>
    <rPh sb="25" eb="28">
      <t>シチョウソン</t>
    </rPh>
    <rPh sb="28" eb="29">
      <t>ヨウ</t>
    </rPh>
    <phoneticPr fontId="3"/>
  </si>
  <si>
    <t>ネットワーク化活動計画＋地目＋傾斜</t>
    <rPh sb="6" eb="7">
      <t>カ</t>
    </rPh>
    <rPh sb="7" eb="11">
      <t>カツドウケイカク</t>
    </rPh>
    <rPh sb="12" eb="14">
      <t>チモク</t>
    </rPh>
    <rPh sb="15" eb="17">
      <t>ケイシャ</t>
    </rPh>
    <phoneticPr fontId="3"/>
  </si>
  <si>
    <t>市町村長　　殿</t>
    <rPh sb="0" eb="4">
      <t>シチョウソンチョウ</t>
    </rPh>
    <rPh sb="6" eb="7">
      <t>ドノ</t>
    </rPh>
    <phoneticPr fontId="3"/>
  </si>
  <si>
    <t>災害復旧計画</t>
    <phoneticPr fontId="3"/>
  </si>
  <si>
    <t>集落協定又は個別協定名</t>
    <phoneticPr fontId="3"/>
  </si>
  <si>
    <t>交付農用地面積</t>
    <phoneticPr fontId="3"/>
  </si>
  <si>
    <t>ｈａ　</t>
    <phoneticPr fontId="3"/>
  </si>
  <si>
    <t>被災状況</t>
    <rPh sb="0" eb="2">
      <t>ヒサイ</t>
    </rPh>
    <rPh sb="2" eb="4">
      <t>ジョウキョウ</t>
    </rPh>
    <phoneticPr fontId="3"/>
  </si>
  <si>
    <t>災害名及び
被災年月日</t>
    <phoneticPr fontId="3"/>
  </si>
  <si>
    <t>復旧計画</t>
    <rPh sb="0" eb="2">
      <t>フッキュウ</t>
    </rPh>
    <rPh sb="2" eb="4">
      <t>ケイカク</t>
    </rPh>
    <phoneticPr fontId="3"/>
  </si>
  <si>
    <t>復旧工事
工期（予定）</t>
    <phoneticPr fontId="3"/>
  </si>
  <si>
    <t>被災農用地面積</t>
    <phoneticPr fontId="3"/>
  </si>
  <si>
    <t>復旧農用地面積</t>
    <phoneticPr fontId="3"/>
  </si>
  <si>
    <t>被災協定対象施設名</t>
    <phoneticPr fontId="3"/>
  </si>
  <si>
    <t>被災状況</t>
    <phoneticPr fontId="3"/>
  </si>
  <si>
    <t>復旧協定対象施設名</t>
    <phoneticPr fontId="3"/>
  </si>
  <si>
    <t>※　例：台風○号による△△水害</t>
    <phoneticPr fontId="3"/>
  </si>
  <si>
    <t>梅雨前線豪雨による△△土砂災害　等</t>
    <phoneticPr fontId="3"/>
  </si>
  <si>
    <t>（参考様式第10号）</t>
    <rPh sb="1" eb="3">
      <t>サンコウ</t>
    </rPh>
    <rPh sb="3" eb="5">
      <t>ヨウシキ</t>
    </rPh>
    <rPh sb="5" eb="6">
      <t>ダイ</t>
    </rPh>
    <rPh sb="8" eb="9">
      <t>ゴウ</t>
    </rPh>
    <phoneticPr fontId="3"/>
  </si>
  <si>
    <t>　※
　　　　年　月　日</t>
    <phoneticPr fontId="3"/>
  </si>
  <si>
    <t>　　　年　月　日 ～　
　　　年　月　日</t>
    <phoneticPr fontId="3"/>
  </si>
  <si>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3"/>
  </si>
  <si>
    <t>ha</t>
    <phoneticPr fontId="3"/>
  </si>
  <si>
    <t>(a)</t>
    <phoneticPr fontId="3"/>
  </si>
  <si>
    <t>(b)</t>
    <phoneticPr fontId="3"/>
  </si>
  <si>
    <t>(d)</t>
    <phoneticPr fontId="3"/>
  </si>
  <si>
    <t>(c)</t>
    <phoneticPr fontId="3"/>
  </si>
  <si>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3"/>
  </si>
  <si>
    <t>別紙７（別添）</t>
    <rPh sb="4" eb="6">
      <t>ベッテン</t>
    </rPh>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</si>
  <si>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</si>
  <si>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別紙２①　（再掲）</t>
    <rPh sb="0" eb="2">
      <t>ベッシ</t>
    </rPh>
    <rPh sb="6" eb="8">
      <t>サイケイ</t>
    </rPh>
    <phoneticPr fontId="3"/>
  </si>
  <si>
    <t>収支報告書（収支報告書連動）</t>
    <rPh sb="0" eb="5">
      <t>シュウシホウコクショ</t>
    </rPh>
    <rPh sb="6" eb="11">
      <t>シュウシホウコクショ</t>
    </rPh>
    <rPh sb="11" eb="13">
      <t>レンドウ</t>
    </rPh>
    <phoneticPr fontId="3"/>
  </si>
  <si>
    <t>活動記録（参考）</t>
    <rPh sb="0" eb="4">
      <t>カツドウキロク</t>
    </rPh>
    <rPh sb="5" eb="7">
      <t>サンコウ</t>
    </rPh>
    <phoneticPr fontId="3"/>
  </si>
  <si>
    <t>金銭出納簿（今年度）（参考）</t>
    <rPh sb="0" eb="5">
      <t>キンセンスイトウボ</t>
    </rPh>
    <rPh sb="6" eb="9">
      <t>コンネンド</t>
    </rPh>
    <rPh sb="11" eb="13">
      <t>サンコウ</t>
    </rPh>
    <phoneticPr fontId="3"/>
  </si>
  <si>
    <t>金銭出納簿（前年度）（参考）</t>
    <rPh sb="0" eb="5">
      <t>キンセンスイトウボ</t>
    </rPh>
    <rPh sb="6" eb="9">
      <t>ゼンネンド</t>
    </rPh>
    <rPh sb="11" eb="13">
      <t>サンコウ</t>
    </rPh>
    <phoneticPr fontId="3"/>
  </si>
  <si>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</si>
  <si>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</si>
  <si>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</si>
  <si>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</si>
  <si>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 xml:space="preserve">別紙様式１
</t>
    </r>
    <r>
      <rPr>
        <sz val="8"/>
        <rFont val="メイリオ"/>
        <family val="3"/>
        <charset val="128"/>
      </rPr>
      <t>（共通部分）</t>
    </r>
    <phoneticPr fontId="3"/>
  </si>
  <si>
    <t>ウ）その他（</t>
    <phoneticPr fontId="3"/>
  </si>
  <si>
    <r>
      <t xml:space="preserve">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</si>
  <si>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r>
      <t xml:space="preserve">
</t>
    </r>
    <r>
      <rPr>
        <sz val="10"/>
        <rFont val="HG丸ｺﾞｼｯｸM-PRO"/>
        <family val="3"/>
        <charset val="128"/>
      </rPr>
      <t xml:space="preserve">★中山間地域等直接支払交付金の活動の場合、「活動項目番号」欄には、シート【選択肢】の67～79から選択。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3"/>
  </si>
  <si>
    <t>中山間地域等直接支払交付金　活動記録</t>
    <rPh sb="0" eb="10">
      <t>チュウサンカンチイキトウチョクセツシハライ</t>
    </rPh>
    <rPh sb="10" eb="13">
      <t>コウフキン</t>
    </rPh>
    <rPh sb="14" eb="18">
      <t>カツドウキロク</t>
    </rPh>
    <phoneticPr fontId="3"/>
  </si>
  <si>
    <t>中山間地域等直接支払交付金　金銭出納簿</t>
    <rPh sb="14" eb="19">
      <t>キンセンスイトウボ</t>
    </rPh>
    <phoneticPr fontId="3"/>
  </si>
  <si>
    <t>残（積立）額</t>
    <rPh sb="0" eb="1">
      <t>ザン</t>
    </rPh>
    <rPh sb="2" eb="4">
      <t>ツミタテ</t>
    </rPh>
    <rPh sb="5" eb="6">
      <t>ガク</t>
    </rPh>
    <phoneticPr fontId="3"/>
  </si>
  <si>
    <t>面積・単価で按分（２－①参照）</t>
    <rPh sb="0" eb="2">
      <t>メンセキ</t>
    </rPh>
    <rPh sb="3" eb="5">
      <t>タンカ</t>
    </rPh>
    <rPh sb="6" eb="8">
      <t>アンブン</t>
    </rPh>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</si>
  <si>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</si>
  <si>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うち過年残（積立）額計</t>
    <rPh sb="2" eb="4">
      <t>カネン</t>
    </rPh>
    <rPh sb="4" eb="5">
      <t>ザン</t>
    </rPh>
    <rPh sb="6" eb="8">
      <t>ツミタテ</t>
    </rPh>
    <rPh sb="9" eb="10">
      <t>ガク</t>
    </rPh>
    <rPh sb="10" eb="11">
      <t>ケイ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</si>
  <si>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</si>
  <si>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</si>
  <si>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</si>
  <si>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</si>
  <si>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</si>
  <si>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</si>
  <si>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</si>
  <si>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個別協定名</t>
    <rPh sb="0" eb="2">
      <t>コベツ</t>
    </rPh>
    <rPh sb="2" eb="4">
      <t>キョウテイ</t>
    </rPh>
    <rPh sb="4" eb="5">
      <t>メイ</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</si>
  <si>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</si>
  <si>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</si>
  <si>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</si>
  <si>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</si>
  <si>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</si>
  <si>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</si>
  <si>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</si>
  <si>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</si>
  <si>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</si>
  <si>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</si>
  <si>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</si>
  <si>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</si>
  <si>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</si>
  <si>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</si>
  <si>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</si>
  <si>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</si>
  <si>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</si>
  <si>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</si>
  <si>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</si>
  <si>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</si>
  <si>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</si>
  <si>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</si>
  <si>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</si>
  <si>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</si>
  <si>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</si>
  <si>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</si>
  <si>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</si>
  <si>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</si>
  <si>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</si>
  <si>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</si>
  <si>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</si>
  <si>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</si>
  <si>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</si>
  <si>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</si>
  <si>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</si>
  <si>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</si>
  <si>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</si>
  <si>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</si>
  <si>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（多面的機能支払交付金との共通様式）</t>
  </si>
  <si>
    <t>（多面的機能支払交付金との共通様式）</t>
    <rPh sb="13" eb="17">
      <t>キョウツウヨウシキ</t>
    </rPh>
    <phoneticPr fontId="3"/>
  </si>
  <si>
    <t>⑥　簡易な基盤整備</t>
    <rPh sb="2" eb="4">
      <t>カンイ</t>
    </rPh>
    <rPh sb="5" eb="7">
      <t>キバン</t>
    </rPh>
    <rPh sb="7" eb="9">
      <t>セイビ</t>
    </rPh>
    <phoneticPr fontId="3"/>
  </si>
  <si>
    <t>⑦　担い手の確保</t>
    <rPh sb="2" eb="3">
      <t>ニナ</t>
    </rPh>
    <rPh sb="4" eb="5">
      <t>テ</t>
    </rPh>
    <rPh sb="6" eb="8">
      <t>カクホ</t>
    </rPh>
    <phoneticPr fontId="3"/>
  </si>
  <si>
    <t>⑧　地場農産物の加工・販売</t>
    <rPh sb="2" eb="4">
      <t>ジバ</t>
    </rPh>
    <rPh sb="4" eb="7">
      <t>ノウサンブツ</t>
    </rPh>
    <rPh sb="8" eb="10">
      <t>カコウ</t>
    </rPh>
    <rPh sb="11" eb="13">
      <t>ハンバイ</t>
    </rPh>
    <phoneticPr fontId="3"/>
  </si>
  <si>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3"/>
  </si>
  <si>
    <t>③ 　景観作物の作付け</t>
    <rPh sb="3" eb="5">
      <t>ケイカン</t>
    </rPh>
    <rPh sb="5" eb="7">
      <t>サクモツ</t>
    </rPh>
    <rPh sb="8" eb="10">
      <t>サクツ</t>
    </rPh>
    <phoneticPr fontId="3"/>
  </si>
  <si>
    <t>②　棚田オーナー制度、市民農園等の開設・運営</t>
    <phoneticPr fontId="3"/>
  </si>
  <si>
    <t>④土壌流亡に配慮した営農</t>
    <phoneticPr fontId="3"/>
  </si>
  <si>
    <t>⑥　魚類・昆虫類の保護</t>
    <rPh sb="2" eb="4">
      <t>ギョルイ</t>
    </rPh>
    <rPh sb="5" eb="8">
      <t>コンチュウルイ</t>
    </rPh>
    <rPh sb="9" eb="11">
      <t>ホゴ</t>
    </rPh>
    <phoneticPr fontId="3"/>
  </si>
  <si>
    <t>⑦　鳥類の餌場の確保</t>
    <rPh sb="2" eb="4">
      <t>チョウルイ</t>
    </rPh>
    <rPh sb="5" eb="7">
      <t>エサバ</t>
    </rPh>
    <rPh sb="8" eb="10">
      <t>カクホ</t>
    </rPh>
    <phoneticPr fontId="3"/>
  </si>
  <si>
    <t>⑧　粗放的畜産</t>
    <rPh sb="2" eb="5">
      <t>ソホウテキ</t>
    </rPh>
    <rPh sb="5" eb="7">
      <t>チクサン</t>
    </rPh>
    <phoneticPr fontId="3"/>
  </si>
  <si>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3"/>
  </si>
  <si>
    <t>⑩　その他活動</t>
    <rPh sb="4" eb="5">
      <t>タ</t>
    </rPh>
    <rPh sb="5" eb="7">
      <t>カツドウ</t>
    </rPh>
    <phoneticPr fontId="3"/>
  </si>
  <si>
    <t>④その他（自由記載）</t>
    <phoneticPr fontId="3"/>
  </si>
  <si>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3"/>
  </si>
  <si>
    <t>例)地域運営組織と連携した集落機能強化</t>
    <phoneticPr fontId="3"/>
  </si>
  <si>
    <t>その他（自由記載）</t>
    <phoneticPr fontId="3"/>
  </si>
  <si>
    <t>（自由記載）</t>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</si>
  <si>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</si>
  <si>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</si>
  <si>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</si>
  <si>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</si>
  <si>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</si>
  <si>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</si>
  <si>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</si>
  <si>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</si>
  <si>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</si>
  <si>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</si>
  <si>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</si>
  <si>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注）工程の概略における「ネットワーク化により連携して実施する活動の開始」には２－４の「ネットワーク化により連携して実施する活動」の番号を記載。</t>
    <phoneticPr fontId="91"/>
  </si>
  <si>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30"/>
  </si>
  <si>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3"/>
  </si>
  <si>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</si>
  <si>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3"/>
  </si>
  <si>
    <t>必須
（集落協定）</t>
    <rPh sb="0" eb="2">
      <t>ヒッス</t>
    </rPh>
    <rPh sb="6" eb="8">
      <t>キョウテイ</t>
    </rPh>
    <phoneticPr fontId="3"/>
  </si>
  <si>
    <t>別紙様式６</t>
    <phoneticPr fontId="3"/>
  </si>
  <si>
    <t>個別協定 経営規模及び農業所得調書</t>
    <phoneticPr fontId="3"/>
  </si>
  <si>
    <t>必須
（個別協定）</t>
    <rPh sb="0" eb="2">
      <t>ヒッス</t>
    </rPh>
    <rPh sb="4" eb="6">
      <t>コベツ</t>
    </rPh>
    <rPh sb="6" eb="8">
      <t>キョウテイ</t>
    </rPh>
    <phoneticPr fontId="3"/>
  </si>
  <si>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3"/>
  </si>
  <si>
    <t>別紙様式９</t>
    <rPh sb="0" eb="4">
      <t>ベッシヨウシキ</t>
    </rPh>
    <phoneticPr fontId="3"/>
  </si>
  <si>
    <t>環境負荷低減のチェックシート（集落協定向け）</t>
    <rPh sb="0" eb="2">
      <t>カンキョウ</t>
    </rPh>
    <rPh sb="2" eb="4">
      <t>フカ</t>
    </rPh>
    <rPh sb="4" eb="6">
      <t>テイゲン</t>
    </rPh>
    <rPh sb="15" eb="19">
      <t>シュウラクキョウテイ</t>
    </rPh>
    <rPh sb="19" eb="20">
      <t>ム</t>
    </rPh>
    <phoneticPr fontId="3"/>
  </si>
  <si>
    <t>環境負荷低減のチェックシート（個別協定向け）</t>
    <rPh sb="0" eb="2">
      <t>カンキョウ</t>
    </rPh>
    <rPh sb="2" eb="4">
      <t>フカ</t>
    </rPh>
    <rPh sb="4" eb="6">
      <t>テイゲン</t>
    </rPh>
    <rPh sb="15" eb="17">
      <t>コベツ</t>
    </rPh>
    <rPh sb="17" eb="19">
      <t>キョウテイ</t>
    </rPh>
    <rPh sb="19" eb="20">
      <t>ム</t>
    </rPh>
    <phoneticPr fontId="3"/>
  </si>
  <si>
    <t>別紙９</t>
    <rPh sb="0" eb="2">
      <t>ベッシ</t>
    </rPh>
    <phoneticPr fontId="3"/>
  </si>
  <si>
    <t>別紙６</t>
    <rPh sb="0" eb="2">
      <t>ベッシ</t>
    </rPh>
    <phoneticPr fontId="3"/>
  </si>
  <si>
    <t>中山間地域等直接支払交付金参考様式集（第6期対策）</t>
    <phoneticPr fontId="3"/>
  </si>
  <si>
    <t>協定名</t>
    <rPh sb="0" eb="2">
      <t>キョウテイ</t>
    </rPh>
    <rPh sb="2" eb="3">
      <t>メイ</t>
    </rPh>
    <phoneticPr fontId="3"/>
  </si>
  <si>
    <t>ー</t>
    <phoneticPr fontId="3"/>
  </si>
  <si>
    <t>必要に応じて
（集落・個別協定）</t>
    <rPh sb="0" eb="2">
      <t>ヒツヨウ</t>
    </rPh>
    <rPh sb="3" eb="4">
      <t>オウ</t>
    </rPh>
    <rPh sb="8" eb="10">
      <t>シュウラク</t>
    </rPh>
    <rPh sb="11" eb="15">
      <t>コベツキョウテイ</t>
    </rPh>
    <phoneticPr fontId="3"/>
  </si>
  <si>
    <r>
      <t xml:space="preserve">必要に応じて
</t>
    </r>
    <r>
      <rPr>
        <sz val="9"/>
        <rFont val="Meiryo UI"/>
        <family val="3"/>
        <charset val="128"/>
      </rPr>
      <t>（集落協定）</t>
    </r>
    <rPh sb="0" eb="2">
      <t>ヒツヨウ</t>
    </rPh>
    <rPh sb="3" eb="4">
      <t>オウ</t>
    </rPh>
    <rPh sb="8" eb="10">
      <t>シュウラク</t>
    </rPh>
    <rPh sb="10" eb="12">
      <t>キョウテイ</t>
    </rPh>
    <phoneticPr fontId="3"/>
  </si>
  <si>
    <t>必要に応じて
（集落協定）</t>
    <rPh sb="0" eb="2">
      <t>ヒツヨウ</t>
    </rPh>
    <rPh sb="3" eb="4">
      <t>オウ</t>
    </rPh>
    <rPh sb="8" eb="10">
      <t>シュウラク</t>
    </rPh>
    <rPh sb="10" eb="12">
      <t>キョウテイ</t>
    </rPh>
    <phoneticPr fontId="3"/>
  </si>
  <si>
    <t>あいうえおしゅうらくきょうてい</t>
    <phoneticPr fontId="3"/>
  </si>
  <si>
    <t>活動実施日及び活動時間</t>
    <rPh sb="0" eb="2">
      <t>カツドウ</t>
    </rPh>
    <rPh sb="2" eb="4">
      <t>ジッシ</t>
    </rPh>
    <rPh sb="4" eb="5">
      <t>ビ</t>
    </rPh>
    <rPh sb="5" eb="6">
      <t>オヨ</t>
    </rPh>
    <rPh sb="7" eb="9">
      <t>カツドウ</t>
    </rPh>
    <rPh sb="9" eb="11">
      <t>ジカン</t>
    </rPh>
    <phoneticPr fontId="3"/>
  </si>
  <si>
    <t>活動時間</t>
    <rPh sb="0" eb="4">
      <t>カツドウジカン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</si>
</sst>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5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sz val="9"/>
      <color indexed="81"/>
      <name val="MS P ゴシック"/>
      <family val="3"/>
      <charset val="128"/>
    </font>
    <font>
      <b/>
      <u/>
      <sz val="10"/>
      <color rgb="FFFF0000"/>
      <name val="HG丸ｺﾞｼｯｸM-PRO"/>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9"/>
      <color indexed="81"/>
      <name val="MS P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rgb="FFFFFF99"/>
        <bgColor indexed="64"/>
      </patternFill>
    </fill>
  </fills>
  <borders count="2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theme="1"/>
      </right>
      <top style="thin">
        <color theme="1"/>
      </top>
      <bottom/>
      <diagonal/>
    </border>
    <border>
      <left/>
      <right style="thin">
        <color theme="1"/>
      </right>
      <top/>
      <bottom style="thin">
        <color theme="1"/>
      </bottom>
      <diagonal/>
    </border>
  </borders>
  <cellStyleXfs count="2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21" fillId="0" borderId="0"/>
    <xf numFmtId="0" fontId="21" fillId="0" borderId="0">
      <alignment vertical="center"/>
    </xf>
    <xf numFmtId="0" fontId="2" fillId="0" borderId="0">
      <alignment vertical="center"/>
    </xf>
    <xf numFmtId="0" fontId="20" fillId="0" borderId="0"/>
    <xf numFmtId="0" fontId="21" fillId="0" borderId="0">
      <alignment vertical="center"/>
    </xf>
    <xf numFmtId="0" fontId="2" fillId="0" borderId="0"/>
    <xf numFmtId="0" fontId="21" fillId="0" borderId="0">
      <alignment vertical="center"/>
    </xf>
    <xf numFmtId="0" fontId="21" fillId="0" borderId="0">
      <alignment vertical="center"/>
    </xf>
    <xf numFmtId="0" fontId="22" fillId="0" borderId="0">
      <alignment vertical="center"/>
    </xf>
    <xf numFmtId="0" fontId="2" fillId="0" borderId="0"/>
    <xf numFmtId="0" fontId="2" fillId="0" borderId="0"/>
    <xf numFmtId="0" fontId="31" fillId="0" borderId="0">
      <alignment vertical="center"/>
    </xf>
    <xf numFmtId="0" fontId="19" fillId="0" borderId="0">
      <alignment vertical="center"/>
    </xf>
    <xf numFmtId="0" fontId="2" fillId="0" borderId="0"/>
    <xf numFmtId="0" fontId="1" fillId="0" borderId="0">
      <alignment vertical="center"/>
    </xf>
    <xf numFmtId="0" fontId="143" fillId="0" borderId="0" applyNumberFormat="0" applyFill="0" applyBorder="0" applyAlignment="0" applyProtection="0">
      <alignment vertical="center"/>
    </xf>
    <xf numFmtId="0" fontId="151"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44" fillId="0" borderId="0">
      <alignment vertical="center"/>
    </xf>
  </cellStyleXfs>
  <cellXfs count="2411">
    <xf numFmtId="0" fontId="0" fillId="0" borderId="0" xfId="0">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lignment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177" fontId="6" fillId="0" borderId="0" xfId="0" applyNumberFormat="1"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vertical="top"/>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8" xfId="0" applyFont="1" applyFill="1" applyBorder="1" applyAlignment="1">
      <alignment vertical="center"/>
    </xf>
    <xf numFmtId="0" fontId="13" fillId="0" borderId="0" xfId="0" applyFont="1" applyFill="1" applyAlignment="1">
      <alignment vertical="center"/>
    </xf>
    <xf numFmtId="0" fontId="16" fillId="0" borderId="0" xfId="0" applyFont="1">
      <alignment vertical="center"/>
    </xf>
    <xf numFmtId="0" fontId="6" fillId="0" borderId="17" xfId="0" applyFont="1" applyBorder="1">
      <alignment vertical="center"/>
    </xf>
    <xf numFmtId="0" fontId="12" fillId="0" borderId="0" xfId="0" applyFont="1" applyFill="1" applyBorder="1" applyAlignment="1">
      <alignment vertical="center"/>
    </xf>
    <xf numFmtId="0" fontId="6" fillId="0" borderId="0" xfId="0" applyFont="1">
      <alignment vertical="center"/>
    </xf>
    <xf numFmtId="0" fontId="6" fillId="0" borderId="0" xfId="0" applyFont="1" applyFill="1">
      <alignment vertical="center"/>
    </xf>
    <xf numFmtId="0" fontId="7" fillId="6" borderId="0" xfId="0" applyFont="1" applyFill="1">
      <alignment vertical="center"/>
    </xf>
    <xf numFmtId="0" fontId="6" fillId="6" borderId="0" xfId="0" applyFont="1" applyFill="1">
      <alignment vertical="center"/>
    </xf>
    <xf numFmtId="0" fontId="6" fillId="6" borderId="0" xfId="0" applyFont="1" applyFill="1" applyAlignment="1">
      <alignment vertical="center"/>
    </xf>
    <xf numFmtId="0" fontId="6" fillId="0" borderId="0" xfId="0" applyFont="1" applyBorder="1">
      <alignment vertical="center"/>
    </xf>
    <xf numFmtId="0" fontId="6" fillId="0" borderId="52" xfId="0" applyFont="1" applyBorder="1">
      <alignment vertical="center"/>
    </xf>
    <xf numFmtId="0" fontId="6" fillId="0" borderId="40" xfId="0" applyFont="1" applyBorder="1">
      <alignment vertical="center"/>
    </xf>
    <xf numFmtId="0" fontId="6" fillId="0" borderId="53" xfId="0" applyFont="1" applyBorder="1">
      <alignment vertical="center"/>
    </xf>
    <xf numFmtId="0" fontId="6" fillId="0" borderId="48" xfId="0" applyFont="1" applyBorder="1">
      <alignment vertical="center"/>
    </xf>
    <xf numFmtId="0" fontId="6" fillId="0" borderId="54" xfId="0" applyFont="1" applyBorder="1">
      <alignment vertical="center"/>
    </xf>
    <xf numFmtId="0" fontId="6" fillId="0" borderId="55" xfId="0" applyFont="1" applyBorder="1">
      <alignment vertical="center"/>
    </xf>
    <xf numFmtId="0" fontId="7" fillId="6" borderId="0" xfId="0" applyFont="1" applyFill="1" applyBorder="1">
      <alignment vertical="center"/>
    </xf>
    <xf numFmtId="0" fontId="6" fillId="6" borderId="0" xfId="0" applyFont="1" applyFill="1" applyBorder="1">
      <alignment vertical="center"/>
    </xf>
    <xf numFmtId="0" fontId="6" fillId="0" borderId="0" xfId="0" applyFont="1" applyBorder="1" applyAlignment="1">
      <alignment vertical="center"/>
    </xf>
    <xf numFmtId="0" fontId="11" fillId="0" borderId="1" xfId="0" applyFont="1" applyBorder="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6" fillId="0" borderId="0" xfId="0" applyFont="1">
      <alignment vertical="center"/>
    </xf>
    <xf numFmtId="0" fontId="6" fillId="7" borderId="21" xfId="0" applyFont="1" applyFill="1" applyBorder="1">
      <alignment vertical="center"/>
    </xf>
    <xf numFmtId="0" fontId="6" fillId="7" borderId="48" xfId="0" applyFont="1" applyFill="1" applyBorder="1">
      <alignment vertical="center"/>
    </xf>
    <xf numFmtId="0" fontId="6" fillId="7" borderId="12" xfId="0" applyFont="1" applyFill="1" applyBorder="1">
      <alignment vertical="center"/>
    </xf>
    <xf numFmtId="0" fontId="6" fillId="0" borderId="0" xfId="0" applyFont="1">
      <alignment vertical="center"/>
    </xf>
    <xf numFmtId="0" fontId="6" fillId="0" borderId="0" xfId="0" applyFont="1">
      <alignment vertical="center"/>
    </xf>
    <xf numFmtId="0" fontId="6" fillId="7" borderId="9" xfId="0" applyFont="1" applyFill="1" applyBorder="1" applyAlignment="1">
      <alignment vertical="center"/>
    </xf>
    <xf numFmtId="0" fontId="6" fillId="7" borderId="6" xfId="0" applyFont="1" applyFill="1" applyBorder="1" applyAlignment="1">
      <alignmen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6" fillId="7" borderId="0" xfId="0" applyFont="1" applyFill="1" applyBorder="1" applyAlignment="1">
      <alignment vertical="center"/>
    </xf>
    <xf numFmtId="0" fontId="6" fillId="7" borderId="8" xfId="0" applyFont="1" applyFill="1" applyBorder="1" applyAlignment="1">
      <alignment vertical="center"/>
    </xf>
    <xf numFmtId="0" fontId="6" fillId="7" borderId="5" xfId="0" applyFont="1" applyFill="1" applyBorder="1" applyAlignment="1">
      <alignment vertical="center"/>
    </xf>
    <xf numFmtId="0" fontId="6" fillId="7" borderId="12" xfId="0" applyFont="1" applyFill="1" applyBorder="1" applyAlignment="1">
      <alignment vertical="center"/>
    </xf>
    <xf numFmtId="0" fontId="6" fillId="7" borderId="13" xfId="0" applyFont="1" applyFill="1" applyBorder="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5" fillId="0" borderId="0" xfId="0" applyFont="1">
      <alignment vertical="center"/>
    </xf>
    <xf numFmtId="0" fontId="22" fillId="0" borderId="0" xfId="0" applyFont="1">
      <alignment vertical="center"/>
    </xf>
    <xf numFmtId="0" fontId="33" fillId="0" borderId="0" xfId="0" applyFont="1" applyAlignment="1">
      <alignment horizontal="center" vertical="center"/>
    </xf>
    <xf numFmtId="0" fontId="32" fillId="0" borderId="0" xfId="15" applyFont="1" applyAlignment="1" applyProtection="1">
      <alignment horizontal="center" vertical="center"/>
      <protection locked="0"/>
    </xf>
    <xf numFmtId="0" fontId="36" fillId="0" borderId="0" xfId="15" applyFont="1" applyAlignment="1" applyProtection="1">
      <protection locked="0"/>
    </xf>
    <xf numFmtId="0" fontId="33" fillId="0" borderId="0" xfId="15" applyFont="1" applyBorder="1" applyAlignment="1" applyProtection="1">
      <alignment vertical="center" wrapText="1"/>
      <protection locked="0"/>
    </xf>
    <xf numFmtId="0" fontId="33" fillId="0" borderId="0" xfId="0" applyFont="1" applyBorder="1" applyAlignment="1">
      <alignment vertical="center" wrapText="1"/>
    </xf>
    <xf numFmtId="0" fontId="33" fillId="0" borderId="0" xfId="15" applyFont="1" applyBorder="1" applyAlignment="1" applyProtection="1">
      <alignment horizontal="center" vertical="center" textRotation="255" wrapText="1"/>
      <protection locked="0"/>
    </xf>
    <xf numFmtId="0" fontId="33" fillId="0" borderId="0" xfId="0" applyFont="1" applyBorder="1" applyAlignment="1">
      <alignment horizontal="center" vertical="center" textRotation="255" wrapText="1"/>
    </xf>
    <xf numFmtId="0" fontId="26" fillId="0" borderId="0" xfId="15" applyFont="1" applyBorder="1" applyAlignment="1" applyProtection="1">
      <alignment vertical="center"/>
      <protection locked="0"/>
    </xf>
    <xf numFmtId="0" fontId="22" fillId="0" borderId="0" xfId="15" applyFont="1" applyBorder="1" applyAlignment="1" applyProtection="1">
      <alignment horizontal="center" vertical="center"/>
      <protection locked="0"/>
    </xf>
    <xf numFmtId="0" fontId="25" fillId="0" borderId="0" xfId="15" applyFont="1" applyBorder="1" applyAlignment="1" applyProtection="1">
      <alignment vertical="center"/>
      <protection locked="0"/>
    </xf>
    <xf numFmtId="0" fontId="35" fillId="0" borderId="0" xfId="15" applyFont="1" applyBorder="1" applyAlignment="1" applyProtection="1">
      <alignment vertical="center"/>
      <protection locked="0"/>
    </xf>
    <xf numFmtId="0" fontId="35" fillId="0" borderId="0" xfId="0" applyFont="1" applyBorder="1" applyAlignment="1">
      <alignment horizontal="left" vertical="center" wrapText="1"/>
    </xf>
    <xf numFmtId="0" fontId="37" fillId="0" borderId="0" xfId="15" applyFont="1" applyBorder="1" applyAlignment="1" applyProtection="1">
      <alignment vertical="center"/>
      <protection locked="0"/>
    </xf>
    <xf numFmtId="0" fontId="25" fillId="0" borderId="0" xfId="0" applyFont="1" applyBorder="1" applyAlignment="1">
      <alignment vertical="center"/>
    </xf>
    <xf numFmtId="0" fontId="35" fillId="0" borderId="0" xfId="0" applyFont="1" applyBorder="1" applyAlignment="1">
      <alignment vertical="center"/>
    </xf>
    <xf numFmtId="0" fontId="28" fillId="0" borderId="0" xfId="14" applyFont="1"/>
    <xf numFmtId="0" fontId="24" fillId="0" borderId="0" xfId="0" applyFont="1" applyAlignment="1">
      <alignment horizontal="left" vertical="center"/>
    </xf>
    <xf numFmtId="0" fontId="28" fillId="0" borderId="0" xfId="14" applyFont="1" applyAlignment="1">
      <alignment wrapText="1"/>
    </xf>
    <xf numFmtId="0" fontId="39" fillId="0" borderId="0" xfId="0" applyFont="1">
      <alignment vertical="center"/>
    </xf>
    <xf numFmtId="0" fontId="28" fillId="0" borderId="0" xfId="14" applyFont="1" applyAlignment="1">
      <alignment horizontal="left" wrapText="1"/>
    </xf>
    <xf numFmtId="0" fontId="28" fillId="0" borderId="0" xfId="14" applyFont="1" applyAlignment="1">
      <alignment horizontal="left"/>
    </xf>
    <xf numFmtId="0" fontId="24" fillId="0" borderId="0" xfId="0" applyFont="1" applyAlignment="1">
      <alignment horizontal="left" vertical="center"/>
    </xf>
    <xf numFmtId="0" fontId="50" fillId="0" borderId="0" xfId="0" applyFont="1">
      <alignment vertical="center"/>
    </xf>
    <xf numFmtId="0" fontId="6" fillId="3" borderId="0" xfId="0" applyFont="1" applyFill="1" applyBorder="1">
      <alignment vertical="center"/>
    </xf>
    <xf numFmtId="0" fontId="7" fillId="3" borderId="0" xfId="0" applyFont="1" applyFill="1" applyBorder="1">
      <alignment vertical="center"/>
    </xf>
    <xf numFmtId="0" fontId="11" fillId="0" borderId="46" xfId="0" applyFont="1" applyBorder="1">
      <alignment vertical="center"/>
    </xf>
    <xf numFmtId="0" fontId="6" fillId="0" borderId="0" xfId="0" applyFont="1" applyBorder="1" applyAlignment="1">
      <alignment horizontal="left" vertical="center"/>
    </xf>
    <xf numFmtId="0" fontId="11" fillId="0" borderId="0" xfId="0" applyFont="1" applyBorder="1">
      <alignment vertical="center"/>
    </xf>
    <xf numFmtId="0" fontId="11" fillId="0" borderId="0" xfId="0" applyFont="1" applyBorder="1" applyAlignment="1">
      <alignment vertical="center" wrapText="1"/>
    </xf>
    <xf numFmtId="0" fontId="16" fillId="0" borderId="0" xfId="0" applyFont="1" applyAlignment="1">
      <alignment horizontal="right" vertical="center"/>
    </xf>
    <xf numFmtId="0" fontId="8"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9"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52"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0" fillId="0" borderId="46" xfId="0" applyBorder="1" applyAlignment="1">
      <alignment vertical="center" shrinkToFit="1"/>
    </xf>
    <xf numFmtId="0" fontId="16" fillId="0" borderId="0" xfId="0" applyFont="1">
      <alignment vertical="center"/>
    </xf>
    <xf numFmtId="0" fontId="56" fillId="0" borderId="0" xfId="0" applyFont="1" applyAlignment="1">
      <alignment horizontal="right" vertical="center"/>
    </xf>
    <xf numFmtId="0" fontId="9" fillId="0" borderId="8" xfId="0" applyFont="1" applyBorder="1">
      <alignment vertical="center"/>
    </xf>
    <xf numFmtId="0" fontId="6" fillId="0" borderId="0" xfId="0" applyFont="1">
      <alignment vertical="center"/>
    </xf>
    <xf numFmtId="0" fontId="0" fillId="0" borderId="46" xfId="0" applyBorder="1">
      <alignment vertical="center"/>
    </xf>
    <xf numFmtId="0" fontId="0" fillId="2" borderId="46" xfId="0" applyFill="1" applyBorder="1">
      <alignment vertical="center"/>
    </xf>
    <xf numFmtId="0" fontId="58" fillId="0" borderId="46" xfId="0" applyFont="1" applyBorder="1">
      <alignment vertical="center"/>
    </xf>
    <xf numFmtId="0" fontId="16" fillId="0" borderId="0" xfId="0" applyFont="1">
      <alignment vertical="center"/>
    </xf>
    <xf numFmtId="0" fontId="6" fillId="0" borderId="0" xfId="0" applyFont="1">
      <alignment vertical="center"/>
    </xf>
    <xf numFmtId="58" fontId="34"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3" fillId="0" borderId="0" xfId="14" applyFont="1" applyAlignment="1">
      <alignment shrinkToFit="1"/>
    </xf>
    <xf numFmtId="0" fontId="28" fillId="0" borderId="0" xfId="14" applyFont="1" applyAlignment="1">
      <alignment shrinkToFit="1"/>
    </xf>
    <xf numFmtId="0" fontId="46" fillId="7" borderId="44" xfId="0" applyFont="1" applyFill="1" applyBorder="1" applyAlignment="1">
      <alignment horizontal="center" vertical="center" shrinkToFit="1"/>
    </xf>
    <xf numFmtId="0" fontId="46" fillId="7" borderId="44" xfId="0" applyFont="1" applyFill="1" applyBorder="1" applyAlignment="1">
      <alignment horizontal="left" vertical="center" shrinkToFit="1"/>
    </xf>
    <xf numFmtId="0" fontId="46" fillId="7" borderId="44" xfId="0" applyFont="1" applyFill="1" applyBorder="1" applyAlignment="1">
      <alignment horizontal="center" vertical="center" wrapText="1"/>
    </xf>
    <xf numFmtId="0" fontId="6" fillId="0" borderId="0" xfId="0" applyFont="1">
      <alignment vertical="center"/>
    </xf>
    <xf numFmtId="0" fontId="8" fillId="0" borderId="0" xfId="0" applyFont="1" applyAlignment="1">
      <alignment horizontal="left" vertical="center" wrapText="1"/>
    </xf>
    <xf numFmtId="0" fontId="16" fillId="0" borderId="0" xfId="0" applyFont="1">
      <alignment vertical="center"/>
    </xf>
    <xf numFmtId="0" fontId="0" fillId="0" borderId="74" xfId="0" applyBorder="1">
      <alignment vertical="center"/>
    </xf>
    <xf numFmtId="0" fontId="9" fillId="0" borderId="17" xfId="0" applyFont="1" applyBorder="1">
      <alignment vertical="center"/>
    </xf>
    <xf numFmtId="0" fontId="16" fillId="0" borderId="74" xfId="0" applyFont="1" applyBorder="1">
      <alignment vertical="center"/>
    </xf>
    <xf numFmtId="0" fontId="8" fillId="0" borderId="17" xfId="0" applyFont="1" applyBorder="1">
      <alignment vertical="center"/>
    </xf>
    <xf numFmtId="0" fontId="9" fillId="0" borderId="74" xfId="0" applyFont="1" applyBorder="1">
      <alignment vertical="center"/>
    </xf>
    <xf numFmtId="0" fontId="9" fillId="0" borderId="84" xfId="0" applyFont="1" applyBorder="1">
      <alignment vertical="center"/>
    </xf>
    <xf numFmtId="0" fontId="9" fillId="0" borderId="19" xfId="0" applyFont="1" applyBorder="1">
      <alignment vertical="center"/>
    </xf>
    <xf numFmtId="0" fontId="9" fillId="0" borderId="20" xfId="0" applyFont="1" applyBorder="1">
      <alignment vertical="center"/>
    </xf>
    <xf numFmtId="184" fontId="6" fillId="0" borderId="0" xfId="0" applyNumberFormat="1" applyFont="1" applyFill="1">
      <alignment vertical="center"/>
    </xf>
    <xf numFmtId="0" fontId="6" fillId="3" borderId="0" xfId="0" applyFont="1" applyFill="1">
      <alignment vertical="center"/>
    </xf>
    <xf numFmtId="0" fontId="6" fillId="3" borderId="0" xfId="0" applyFont="1" applyFill="1" applyAlignment="1">
      <alignment vertical="center"/>
    </xf>
    <xf numFmtId="0" fontId="73" fillId="0" borderId="0" xfId="0" applyFont="1">
      <alignment vertical="center"/>
    </xf>
    <xf numFmtId="0" fontId="6" fillId="3" borderId="0" xfId="0" applyFont="1" applyFill="1">
      <alignment vertical="center"/>
    </xf>
    <xf numFmtId="0" fontId="74" fillId="0" borderId="0" xfId="0" applyFont="1">
      <alignment vertical="center"/>
    </xf>
    <xf numFmtId="0" fontId="75" fillId="0" borderId="0" xfId="15" applyFont="1" applyAlignment="1" applyProtection="1">
      <alignment horizontal="center" vertical="center"/>
      <protection locked="0"/>
    </xf>
    <xf numFmtId="0" fontId="44" fillId="0" borderId="0" xfId="14" applyFont="1" applyAlignment="1" applyProtection="1">
      <alignment horizontal="left" vertical="center"/>
      <protection locked="0"/>
    </xf>
    <xf numFmtId="0" fontId="15" fillId="0" borderId="0" xfId="0" applyFont="1" applyProtection="1">
      <alignment vertical="center"/>
      <protection locked="0"/>
    </xf>
    <xf numFmtId="0" fontId="28" fillId="0" borderId="0" xfId="14" applyFont="1" applyProtection="1">
      <protection locked="0"/>
    </xf>
    <xf numFmtId="0" fontId="28" fillId="3" borderId="0" xfId="14" applyFont="1" applyFill="1" applyProtection="1">
      <protection locked="0"/>
    </xf>
    <xf numFmtId="0" fontId="8" fillId="0" borderId="0" xfId="0" applyFont="1" applyAlignment="1" applyProtection="1">
      <alignment horizontal="left" vertical="center"/>
    </xf>
    <xf numFmtId="0" fontId="24" fillId="0" borderId="0" xfId="0" applyFont="1" applyAlignment="1" applyProtection="1">
      <alignment horizontal="left" vertical="center"/>
    </xf>
    <xf numFmtId="0" fontId="8" fillId="0" borderId="0" xfId="14" applyFont="1" applyAlignment="1" applyProtection="1">
      <alignment horizontal="left" vertical="center"/>
    </xf>
    <xf numFmtId="0" fontId="8" fillId="0" borderId="0" xfId="14" applyFont="1" applyAlignment="1" applyProtection="1">
      <alignment horizontal="left" vertical="center" wrapText="1"/>
    </xf>
    <xf numFmtId="0" fontId="44" fillId="3" borderId="0" xfId="14"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8" fillId="0" borderId="0" xfId="14" applyFont="1" applyBorder="1" applyAlignment="1" applyProtection="1">
      <alignment horizontal="left" vertical="center" wrapText="1"/>
    </xf>
    <xf numFmtId="0" fontId="0" fillId="0" borderId="0" xfId="0"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2" fillId="8" borderId="57" xfId="0" applyFont="1" applyFill="1" applyBorder="1" applyAlignment="1" applyProtection="1">
      <alignment horizontal="center" vertical="center"/>
    </xf>
    <xf numFmtId="0" fontId="42" fillId="9" borderId="27" xfId="0" applyFont="1" applyFill="1" applyBorder="1" applyAlignment="1" applyProtection="1">
      <alignment horizontal="center" vertical="center" wrapText="1"/>
    </xf>
    <xf numFmtId="0" fontId="62" fillId="9" borderId="27" xfId="0" applyFont="1" applyFill="1" applyBorder="1" applyAlignment="1" applyProtection="1">
      <alignment horizontal="center" vertical="center" wrapText="1"/>
    </xf>
    <xf numFmtId="38" fontId="24" fillId="0" borderId="0" xfId="0" applyNumberFormat="1" applyFont="1" applyAlignment="1" applyProtection="1">
      <alignment horizontal="left" vertical="center" shrinkToFit="1"/>
    </xf>
    <xf numFmtId="0" fontId="0" fillId="0" borderId="48" xfId="0" applyBorder="1" applyAlignment="1" applyProtection="1">
      <alignment horizontal="center" vertical="center"/>
    </xf>
    <xf numFmtId="0" fontId="39" fillId="8" borderId="46" xfId="0" applyFont="1" applyFill="1" applyBorder="1" applyAlignment="1" applyProtection="1">
      <alignment horizontal="center" vertical="center"/>
    </xf>
    <xf numFmtId="0" fontId="39" fillId="8" borderId="51" xfId="0" applyFont="1" applyFill="1" applyBorder="1" applyAlignment="1" applyProtection="1">
      <alignment horizontal="center" vertical="center"/>
    </xf>
    <xf numFmtId="0" fontId="45" fillId="0" borderId="0" xfId="0" applyFont="1" applyAlignment="1" applyProtection="1">
      <alignment horizontal="left" vertical="center"/>
    </xf>
    <xf numFmtId="0" fontId="24" fillId="0" borderId="0" xfId="0" applyFont="1" applyAlignment="1" applyProtection="1">
      <alignment horizontal="left" vertical="center" wrapText="1"/>
    </xf>
    <xf numFmtId="0" fontId="39" fillId="0" borderId="0" xfId="0" applyFont="1" applyProtection="1">
      <alignment vertical="center"/>
    </xf>
    <xf numFmtId="0" fontId="24" fillId="0" borderId="0" xfId="0" applyFont="1" applyProtection="1">
      <alignment vertical="center"/>
    </xf>
    <xf numFmtId="0" fontId="39" fillId="7" borderId="48" xfId="0" applyFont="1" applyFill="1" applyBorder="1" applyAlignment="1" applyProtection="1">
      <alignment horizontal="left" vertical="center" shrinkToFit="1"/>
    </xf>
    <xf numFmtId="0" fontId="44" fillId="0" borderId="0" xfId="14" applyFont="1" applyAlignment="1" applyProtection="1">
      <alignment horizontal="left" vertical="center"/>
    </xf>
    <xf numFmtId="0" fontId="45" fillId="0" borderId="0" xfId="0" applyFont="1" applyAlignment="1" applyProtection="1">
      <alignment horizontal="right" vertical="center"/>
    </xf>
    <xf numFmtId="0" fontId="44" fillId="0" borderId="0" xfId="14" applyFont="1" applyAlignment="1" applyProtection="1">
      <alignment horizontal="left" vertical="center" wrapText="1"/>
    </xf>
    <xf numFmtId="0" fontId="45" fillId="0" borderId="0" xfId="0" applyFont="1" applyAlignment="1" applyProtection="1">
      <alignment horizontal="right" vertical="top" wrapText="1"/>
    </xf>
    <xf numFmtId="0" fontId="9" fillId="8" borderId="51" xfId="14" applyFont="1" applyFill="1" applyBorder="1" applyAlignment="1" applyProtection="1">
      <alignment horizontal="center" vertical="center"/>
    </xf>
    <xf numFmtId="0" fontId="9" fillId="8" borderId="47" xfId="14" applyFont="1" applyFill="1" applyBorder="1" applyAlignment="1" applyProtection="1">
      <alignment horizontal="center" vertical="center"/>
    </xf>
    <xf numFmtId="0" fontId="0" fillId="0" borderId="50" xfId="0" applyBorder="1" applyAlignment="1" applyProtection="1">
      <alignment horizontal="left" vertical="center" wrapText="1"/>
    </xf>
    <xf numFmtId="0" fontId="49" fillId="8" borderId="46" xfId="0" applyFont="1" applyFill="1" applyBorder="1" applyAlignment="1" applyProtection="1">
      <alignment horizontal="center" vertical="center"/>
    </xf>
    <xf numFmtId="0" fontId="49" fillId="3" borderId="9" xfId="0" applyFont="1" applyFill="1" applyBorder="1" applyAlignment="1" applyProtection="1">
      <alignment horizontal="center" vertical="center" wrapText="1"/>
    </xf>
    <xf numFmtId="0" fontId="48" fillId="3" borderId="50" xfId="0" applyFont="1" applyFill="1" applyBorder="1" applyAlignment="1" applyProtection="1">
      <alignment horizontal="center" vertical="center"/>
    </xf>
    <xf numFmtId="0" fontId="49" fillId="7" borderId="51" xfId="0" applyFont="1" applyFill="1" applyBorder="1" applyAlignment="1" applyProtection="1">
      <alignment horizontal="center" vertical="top"/>
    </xf>
    <xf numFmtId="0" fontId="49" fillId="3" borderId="11" xfId="0" applyFont="1" applyFill="1" applyBorder="1" applyAlignment="1" applyProtection="1">
      <alignment horizontal="center" vertical="top" wrapText="1"/>
    </xf>
    <xf numFmtId="0" fontId="49" fillId="3" borderId="0" xfId="0" applyFont="1" applyFill="1" applyBorder="1" applyAlignment="1" applyProtection="1">
      <alignment horizontal="center" vertical="center"/>
    </xf>
    <xf numFmtId="0" fontId="49" fillId="3" borderId="8" xfId="0" applyFont="1" applyFill="1" applyBorder="1" applyAlignment="1" applyProtection="1">
      <alignment horizontal="center" vertical="top"/>
    </xf>
    <xf numFmtId="0" fontId="49" fillId="7" borderId="7" xfId="0" applyFont="1" applyFill="1" applyBorder="1" applyAlignment="1" applyProtection="1">
      <alignment horizontal="center" vertical="top"/>
    </xf>
    <xf numFmtId="0" fontId="49" fillId="3" borderId="11" xfId="0" applyFont="1" applyFill="1" applyBorder="1" applyAlignment="1" applyProtection="1">
      <alignment horizontal="center" vertical="center" wrapText="1"/>
    </xf>
    <xf numFmtId="0" fontId="48" fillId="3" borderId="8" xfId="0" applyFont="1" applyFill="1" applyBorder="1" applyAlignment="1" applyProtection="1">
      <alignment horizontal="center" vertical="center"/>
    </xf>
    <xf numFmtId="0" fontId="49" fillId="7" borderId="3" xfId="0" applyFont="1" applyFill="1" applyBorder="1" applyAlignment="1" applyProtection="1">
      <alignment horizontal="center" vertical="top"/>
    </xf>
    <xf numFmtId="0" fontId="49" fillId="7" borderId="46" xfId="0" applyFont="1" applyFill="1" applyBorder="1" applyAlignment="1" applyProtection="1">
      <alignment horizontal="center" vertical="top"/>
    </xf>
    <xf numFmtId="0" fontId="49" fillId="3" borderId="5" xfId="0" applyFont="1" applyFill="1" applyBorder="1" applyAlignment="1" applyProtection="1">
      <alignment horizontal="center" vertical="top" wrapText="1"/>
    </xf>
    <xf numFmtId="0" fontId="49" fillId="3" borderId="12" xfId="0" applyFont="1" applyFill="1" applyBorder="1" applyAlignment="1" applyProtection="1">
      <alignment horizontal="center" vertical="top"/>
    </xf>
    <xf numFmtId="0" fontId="49" fillId="3" borderId="13" xfId="0" applyFont="1" applyFill="1" applyBorder="1" applyAlignment="1" applyProtection="1">
      <alignment horizontal="center" vertical="top"/>
    </xf>
    <xf numFmtId="0" fontId="49" fillId="7" borderId="47" xfId="0" applyFont="1" applyFill="1" applyBorder="1" applyAlignment="1" applyProtection="1">
      <alignment horizontal="center" vertical="top"/>
    </xf>
    <xf numFmtId="0" fontId="8" fillId="0" borderId="0" xfId="14" applyFont="1" applyAlignment="1" applyProtection="1">
      <alignment horizontal="center" vertical="center"/>
    </xf>
    <xf numFmtId="0" fontId="24" fillId="0" borderId="0" xfId="0" applyFont="1" applyAlignment="1" applyProtection="1">
      <alignment horizontal="center" vertical="center"/>
    </xf>
    <xf numFmtId="0" fontId="45" fillId="0" borderId="0" xfId="0" applyFont="1" applyAlignment="1" applyProtection="1">
      <alignment horizontal="right" vertical="top"/>
    </xf>
    <xf numFmtId="0" fontId="6" fillId="0" borderId="0" xfId="0" applyFont="1" applyProtection="1">
      <alignment vertical="center"/>
    </xf>
    <xf numFmtId="0" fontId="0" fillId="0" borderId="0" xfId="0"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xf>
    <xf numFmtId="0" fontId="16" fillId="0" borderId="0" xfId="0" applyFont="1" applyProtection="1">
      <alignment vertical="center"/>
    </xf>
    <xf numFmtId="0" fontId="0" fillId="0" borderId="0" xfId="0" applyProtection="1">
      <alignment vertical="center"/>
    </xf>
    <xf numFmtId="0" fontId="70" fillId="0" borderId="0" xfId="0" applyFont="1" applyProtection="1">
      <alignment vertical="center"/>
    </xf>
    <xf numFmtId="0" fontId="8" fillId="0" borderId="0" xfId="0" applyFont="1" applyProtection="1">
      <alignment vertical="center"/>
    </xf>
    <xf numFmtId="0" fontId="8" fillId="0" borderId="0" xfId="0" applyFont="1" applyAlignment="1" applyProtection="1">
      <alignment vertical="center"/>
    </xf>
    <xf numFmtId="0" fontId="16" fillId="0" borderId="0" xfId="0" applyFont="1" applyAlignment="1" applyProtection="1">
      <alignment vertical="top"/>
    </xf>
    <xf numFmtId="0" fontId="8" fillId="0" borderId="0" xfId="0" applyFont="1" applyAlignment="1" applyProtection="1">
      <alignment vertical="top"/>
    </xf>
    <xf numFmtId="0" fontId="70" fillId="0" borderId="0" xfId="0" applyFont="1" applyAlignment="1" applyProtection="1">
      <alignment vertical="top"/>
    </xf>
    <xf numFmtId="0" fontId="0" fillId="0" borderId="0" xfId="0" applyAlignment="1" applyProtection="1">
      <alignment vertical="center"/>
    </xf>
    <xf numFmtId="40" fontId="0" fillId="0" borderId="0" xfId="0" applyNumberFormat="1" applyAlignment="1" applyProtection="1">
      <alignment vertical="center"/>
    </xf>
    <xf numFmtId="0" fontId="44" fillId="3" borderId="57" xfId="0" applyFont="1" applyFill="1" applyBorder="1" applyAlignment="1" applyProtection="1">
      <alignment horizontal="center" vertical="center" wrapText="1"/>
    </xf>
    <xf numFmtId="0" fontId="44" fillId="3" borderId="68" xfId="0" applyFont="1" applyFill="1" applyBorder="1" applyAlignment="1" applyProtection="1">
      <alignment vertical="center" wrapText="1"/>
    </xf>
    <xf numFmtId="38" fontId="44" fillId="5" borderId="27" xfId="2" applyFont="1" applyFill="1" applyBorder="1" applyAlignment="1" applyProtection="1">
      <alignment vertical="center" shrinkToFit="1"/>
    </xf>
    <xf numFmtId="0" fontId="44" fillId="3" borderId="69" xfId="0" applyFont="1" applyFill="1" applyBorder="1" applyAlignment="1" applyProtection="1">
      <alignment horizontal="center" vertical="center" wrapText="1"/>
    </xf>
    <xf numFmtId="0" fontId="44" fillId="3" borderId="68" xfId="0" applyFont="1" applyFill="1" applyBorder="1" applyAlignment="1" applyProtection="1">
      <alignment horizontal="center" vertical="center" wrapText="1"/>
    </xf>
    <xf numFmtId="38" fontId="44" fillId="3" borderId="69" xfId="0" applyNumberFormat="1" applyFont="1" applyFill="1" applyBorder="1" applyAlignment="1" applyProtection="1">
      <alignment horizontal="center" vertical="center" wrapText="1"/>
    </xf>
    <xf numFmtId="0" fontId="44" fillId="3" borderId="70" xfId="0" applyFont="1" applyFill="1" applyBorder="1" applyAlignment="1" applyProtection="1">
      <alignment horizontal="center" vertical="center" wrapText="1"/>
    </xf>
    <xf numFmtId="38" fontId="0" fillId="0" borderId="0" xfId="0" applyNumberFormat="1" applyProtection="1">
      <alignment vertical="center"/>
    </xf>
    <xf numFmtId="0" fontId="4" fillId="14" borderId="0" xfId="0" applyFont="1" applyFill="1" applyAlignment="1">
      <alignment vertical="center" wrapText="1"/>
    </xf>
    <xf numFmtId="0" fontId="79" fillId="0" borderId="46" xfId="0" applyFont="1" applyBorder="1" applyAlignment="1">
      <alignment horizontal="center" vertical="center" shrinkToFit="1"/>
    </xf>
    <xf numFmtId="0" fontId="16" fillId="3" borderId="6" xfId="0" applyFont="1" applyFill="1" applyBorder="1">
      <alignment vertical="center"/>
    </xf>
    <xf numFmtId="0" fontId="16" fillId="3" borderId="12" xfId="0" applyFont="1" applyFill="1" applyBorder="1">
      <alignment vertical="center"/>
    </xf>
    <xf numFmtId="0" fontId="79"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4"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0" fillId="15" borderId="46" xfId="0" applyFont="1" applyFill="1" applyBorder="1" applyAlignment="1">
      <alignment vertical="center" shrinkToFit="1"/>
    </xf>
    <xf numFmtId="0" fontId="53" fillId="15" borderId="3" xfId="0" applyFont="1" applyFill="1" applyBorder="1">
      <alignment vertical="center"/>
    </xf>
    <xf numFmtId="195" fontId="79" fillId="15" borderId="27" xfId="0" applyNumberFormat="1" applyFont="1" applyFill="1" applyBorder="1" applyAlignment="1">
      <alignment horizontal="center" vertical="center" shrinkToFit="1"/>
    </xf>
    <xf numFmtId="38" fontId="10"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0" fillId="15" borderId="47" xfId="2" applyFont="1" applyFill="1" applyBorder="1" applyAlignment="1">
      <alignment vertical="center" shrinkToFit="1"/>
    </xf>
    <xf numFmtId="0" fontId="79" fillId="15" borderId="46" xfId="0" applyFont="1" applyFill="1" applyBorder="1" applyAlignment="1">
      <alignment horizontal="center" vertical="center" shrinkToFit="1"/>
    </xf>
    <xf numFmtId="38" fontId="10" fillId="15" borderId="3" xfId="2" applyFont="1" applyFill="1" applyBorder="1" applyAlignment="1">
      <alignment vertical="center" shrinkToFit="1"/>
    </xf>
    <xf numFmtId="38" fontId="3" fillId="15" borderId="46" xfId="2" applyFont="1" applyFill="1" applyBorder="1" applyAlignment="1">
      <alignment vertical="center" wrapText="1"/>
    </xf>
    <xf numFmtId="38" fontId="10" fillId="15" borderId="46" xfId="2" applyFont="1" applyFill="1" applyBorder="1" applyAlignment="1">
      <alignment vertical="center" wrapText="1"/>
    </xf>
    <xf numFmtId="196" fontId="3" fillId="15" borderId="46" xfId="0" applyNumberFormat="1" applyFont="1" applyFill="1" applyBorder="1" applyAlignment="1">
      <alignment vertical="center" wrapText="1"/>
    </xf>
    <xf numFmtId="195" fontId="79" fillId="15" borderId="51" xfId="0" applyNumberFormat="1" applyFont="1" applyFill="1" applyBorder="1" applyAlignment="1">
      <alignment horizontal="center" vertical="center" shrinkToFit="1"/>
    </xf>
    <xf numFmtId="0" fontId="79" fillId="15" borderId="51" xfId="0" applyFont="1" applyFill="1" applyBorder="1" applyAlignment="1">
      <alignment horizontal="center" vertical="center" shrinkToFit="1"/>
    </xf>
    <xf numFmtId="0" fontId="10" fillId="15" borderId="46" xfId="0" applyFont="1" applyFill="1" applyBorder="1">
      <alignment vertical="center"/>
    </xf>
    <xf numFmtId="0" fontId="10" fillId="15" borderId="46" xfId="0" applyFont="1" applyFill="1" applyBorder="1" applyAlignment="1" applyProtection="1">
      <alignment vertical="center" shrinkToFit="1"/>
      <protection locked="0"/>
    </xf>
    <xf numFmtId="0" fontId="4"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0"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1" fillId="0" borderId="86" xfId="0" applyFont="1" applyBorder="1" applyAlignment="1">
      <alignment horizontal="center" vertical="center"/>
    </xf>
    <xf numFmtId="0" fontId="79" fillId="3" borderId="46" xfId="0" applyFont="1" applyFill="1" applyBorder="1" applyAlignment="1">
      <alignment horizontal="center" vertical="center" shrinkToFit="1"/>
    </xf>
    <xf numFmtId="0" fontId="42" fillId="8" borderId="27" xfId="0" applyFont="1" applyFill="1" applyBorder="1" applyAlignment="1" applyProtection="1">
      <alignment horizontal="center" vertical="center" wrapText="1"/>
    </xf>
    <xf numFmtId="0" fontId="42" fillId="8" borderId="53" xfId="0" applyFont="1" applyFill="1" applyBorder="1" applyAlignment="1" applyProtection="1">
      <alignment horizontal="left" vertical="center"/>
    </xf>
    <xf numFmtId="0" fontId="42" fillId="8" borderId="48" xfId="0" applyFont="1" applyFill="1" applyBorder="1" applyAlignment="1" applyProtection="1">
      <alignment horizontal="left" vertical="center"/>
    </xf>
    <xf numFmtId="0" fontId="42" fillId="8" borderId="49" xfId="0" applyFont="1" applyFill="1" applyBorder="1" applyAlignment="1" applyProtection="1">
      <alignment horizontal="left" vertical="center"/>
    </xf>
    <xf numFmtId="0" fontId="42" fillId="8" borderId="89" xfId="0" applyFont="1" applyFill="1" applyBorder="1" applyAlignment="1" applyProtection="1">
      <alignment horizontal="center" vertical="center" wrapText="1"/>
    </xf>
    <xf numFmtId="0" fontId="84" fillId="0" borderId="0" xfId="0" applyFont="1">
      <alignment vertical="center"/>
    </xf>
    <xf numFmtId="0" fontId="37" fillId="0" borderId="0" xfId="15" applyFont="1" applyBorder="1" applyAlignment="1" applyProtection="1">
      <alignment vertical="top"/>
      <protection locked="0"/>
    </xf>
    <xf numFmtId="0" fontId="73" fillId="0" borderId="0" xfId="0" applyFont="1" applyAlignment="1">
      <alignment vertical="top"/>
    </xf>
    <xf numFmtId="0" fontId="25" fillId="0" borderId="0" xfId="0" applyFont="1" applyAlignment="1">
      <alignment vertical="top"/>
    </xf>
    <xf numFmtId="0" fontId="0" fillId="0" borderId="0" xfId="0" applyAlignment="1" applyProtection="1">
      <alignment vertical="top"/>
      <protection locked="0"/>
    </xf>
    <xf numFmtId="0" fontId="23" fillId="0" borderId="0" xfId="15" applyFont="1" applyProtection="1">
      <alignment vertical="center"/>
      <protection locked="0"/>
    </xf>
    <xf numFmtId="0" fontId="42" fillId="8" borderId="27" xfId="0" applyFont="1" applyFill="1" applyBorder="1" applyAlignment="1" applyProtection="1">
      <alignment horizontal="center" vertical="center" wrapText="1"/>
    </xf>
    <xf numFmtId="0" fontId="6" fillId="3" borderId="0" xfId="0" applyFont="1" applyFill="1">
      <alignment vertical="center"/>
    </xf>
    <xf numFmtId="0" fontId="8" fillId="0" borderId="0" xfId="14" applyFont="1" applyAlignment="1" applyProtection="1">
      <alignment horizontal="left" vertical="center"/>
    </xf>
    <xf numFmtId="0" fontId="23" fillId="0" borderId="0" xfId="15" applyFont="1" applyBorder="1" applyAlignment="1" applyProtection="1">
      <alignment vertical="top"/>
      <protection locked="0"/>
    </xf>
    <xf numFmtId="0" fontId="23" fillId="0" borderId="0" xfId="15" applyFont="1" applyBorder="1" applyAlignment="1" applyProtection="1">
      <alignment vertical="top" wrapText="1"/>
      <protection locked="0"/>
    </xf>
    <xf numFmtId="0" fontId="32" fillId="0" borderId="51" xfId="15" applyFont="1" applyBorder="1" applyAlignment="1" applyProtection="1">
      <alignment horizontal="center" vertical="center" wrapText="1"/>
      <protection locked="0"/>
    </xf>
    <xf numFmtId="0" fontId="28" fillId="0" borderId="11" xfId="0" applyFont="1" applyBorder="1" applyAlignment="1">
      <alignment horizontal="center" vertical="center"/>
    </xf>
    <xf numFmtId="0" fontId="33" fillId="0" borderId="11" xfId="0" applyFont="1" applyBorder="1" applyAlignment="1">
      <alignment horizontal="center" vertical="center"/>
    </xf>
    <xf numFmtId="0" fontId="23" fillId="0" borderId="102" xfId="0" applyFont="1" applyBorder="1" applyAlignment="1">
      <alignment horizontal="center" vertical="top"/>
    </xf>
    <xf numFmtId="0" fontId="8" fillId="0" borderId="102" xfId="0" applyFont="1" applyBorder="1" applyAlignment="1">
      <alignment horizontal="center" vertical="center" wrapText="1"/>
    </xf>
    <xf numFmtId="0" fontId="75" fillId="0" borderId="11" xfId="15" applyFont="1" applyBorder="1" applyAlignment="1" applyProtection="1">
      <alignment horizontal="center" vertical="center"/>
      <protection locked="0"/>
    </xf>
    <xf numFmtId="0" fontId="32" fillId="0" borderId="50" xfId="15" applyFont="1" applyBorder="1" applyAlignment="1" applyProtection="1">
      <alignment horizontal="center" vertical="center"/>
      <protection locked="0"/>
    </xf>
    <xf numFmtId="0" fontId="85" fillId="0" borderId="0" xfId="15" applyFont="1" applyBorder="1" applyAlignment="1" applyProtection="1">
      <alignment horizontal="right" vertical="top" wrapText="1"/>
      <protection locked="0"/>
    </xf>
    <xf numFmtId="0" fontId="85" fillId="0" borderId="0" xfId="15" applyFont="1" applyBorder="1" applyAlignment="1" applyProtection="1">
      <alignment vertical="top"/>
      <protection locked="0"/>
    </xf>
    <xf numFmtId="0" fontId="44" fillId="0" borderId="0" xfId="0" applyFont="1" applyFill="1" applyAlignment="1">
      <alignment vertical="center"/>
    </xf>
    <xf numFmtId="0" fontId="44" fillId="0" borderId="0" xfId="0" applyFont="1" applyFill="1" applyBorder="1" applyAlignment="1">
      <alignment vertical="center"/>
    </xf>
    <xf numFmtId="0" fontId="44" fillId="0" borderId="0" xfId="0" applyFont="1" applyFill="1" applyAlignment="1">
      <alignment vertical="center" wrapText="1"/>
    </xf>
    <xf numFmtId="0" fontId="8" fillId="0" borderId="0" xfId="0" applyFont="1" applyFill="1" applyAlignment="1">
      <alignment horizontal="left" vertical="center" indent="1"/>
    </xf>
    <xf numFmtId="0" fontId="8" fillId="0" borderId="0" xfId="0" applyFont="1" applyFill="1" applyBorder="1" applyAlignment="1">
      <alignment vertical="center" wrapText="1"/>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Border="1" applyAlignment="1">
      <alignment vertical="center"/>
    </xf>
    <xf numFmtId="176" fontId="8"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center" textRotation="255"/>
    </xf>
    <xf numFmtId="183" fontId="44" fillId="0" borderId="11" xfId="0" applyNumberFormat="1" applyFont="1" applyFill="1" applyBorder="1" applyAlignment="1">
      <alignment horizontal="center" vertical="center"/>
    </xf>
    <xf numFmtId="0" fontId="9" fillId="7" borderId="5" xfId="0" applyNumberFormat="1" applyFont="1" applyFill="1" applyBorder="1" applyAlignment="1">
      <alignment horizontal="right" vertical="center" shrinkToFit="1"/>
    </xf>
    <xf numFmtId="0" fontId="9" fillId="7" borderId="13" xfId="0" applyNumberFormat="1" applyFont="1" applyFill="1" applyBorder="1" applyAlignment="1">
      <alignment horizontal="left" vertical="center" shrinkToFit="1"/>
    </xf>
    <xf numFmtId="0" fontId="9" fillId="0" borderId="0" xfId="0" applyFont="1" applyFill="1" applyAlignment="1">
      <alignment horizontal="left" vertical="center"/>
    </xf>
    <xf numFmtId="0" fontId="9" fillId="0" borderId="0" xfId="0" applyFont="1" applyFill="1" applyBorder="1" applyAlignment="1">
      <alignment horizontal="left" vertical="center" wrapText="1" shrinkToFit="1"/>
    </xf>
    <xf numFmtId="0" fontId="9" fillId="0" borderId="0" xfId="0" applyFont="1" applyFill="1" applyBorder="1" applyAlignment="1">
      <alignment vertical="center" textRotation="255"/>
    </xf>
    <xf numFmtId="0" fontId="44" fillId="2" borderId="15" xfId="0" applyFont="1" applyFill="1" applyBorder="1" applyAlignment="1">
      <alignment vertical="center"/>
    </xf>
    <xf numFmtId="0" fontId="44" fillId="2" borderId="48" xfId="0" applyFont="1" applyFill="1" applyBorder="1" applyAlignment="1">
      <alignment vertical="center"/>
    </xf>
    <xf numFmtId="0" fontId="44" fillId="2" borderId="14" xfId="0" applyFont="1" applyFill="1" applyBorder="1" applyAlignment="1">
      <alignment vertical="center"/>
    </xf>
    <xf numFmtId="0" fontId="44" fillId="2" borderId="6" xfId="0" applyFont="1" applyFill="1" applyBorder="1" applyAlignment="1">
      <alignment vertical="center"/>
    </xf>
    <xf numFmtId="0" fontId="44" fillId="2" borderId="11" xfId="0" applyFont="1" applyFill="1" applyBorder="1" applyAlignment="1">
      <alignment vertical="center" wrapText="1"/>
    </xf>
    <xf numFmtId="184" fontId="86" fillId="3" borderId="25" xfId="2" applyNumberFormat="1" applyFont="1" applyFill="1" applyBorder="1" applyAlignment="1">
      <alignment horizontal="right" vertical="center" shrinkToFit="1"/>
    </xf>
    <xf numFmtId="186" fontId="86" fillId="5" borderId="25" xfId="2" applyNumberFormat="1" applyFont="1" applyFill="1" applyBorder="1" applyAlignment="1">
      <alignment horizontal="right" vertical="center" shrinkToFit="1"/>
    </xf>
    <xf numFmtId="187" fontId="86" fillId="5" borderId="26" xfId="0" applyNumberFormat="1" applyFont="1" applyFill="1" applyBorder="1" applyAlignment="1">
      <alignment horizontal="right" vertical="center" shrinkToFit="1"/>
    </xf>
    <xf numFmtId="187" fontId="86" fillId="0" borderId="26" xfId="0" applyNumberFormat="1" applyFont="1" applyFill="1" applyBorder="1" applyAlignment="1">
      <alignment horizontal="right" vertical="center" shrinkToFit="1"/>
    </xf>
    <xf numFmtId="0" fontId="44" fillId="0" borderId="0" xfId="0" applyFont="1" applyFill="1" applyBorder="1" applyAlignment="1">
      <alignment vertical="center" textRotation="255"/>
    </xf>
    <xf numFmtId="0" fontId="44" fillId="3" borderId="0" xfId="0" applyFont="1" applyFill="1" applyBorder="1" applyAlignment="1">
      <alignment horizontal="center" vertical="center"/>
    </xf>
    <xf numFmtId="0" fontId="44" fillId="0" borderId="0" xfId="0" applyFont="1" applyFill="1">
      <alignment vertical="center"/>
    </xf>
    <xf numFmtId="189" fontId="57" fillId="3" borderId="0" xfId="2" applyNumberFormat="1" applyFont="1" applyFill="1" applyBorder="1" applyAlignment="1">
      <alignment horizontal="right" vertical="center" wrapText="1"/>
    </xf>
    <xf numFmtId="182" fontId="86" fillId="3" borderId="0" xfId="2" applyNumberFormat="1" applyFont="1" applyFill="1" applyBorder="1" applyAlignment="1">
      <alignment horizontal="right" vertical="center" shrinkToFit="1"/>
    </xf>
    <xf numFmtId="0" fontId="44" fillId="2" borderId="11" xfId="0" applyFont="1" applyFill="1" applyBorder="1" applyAlignment="1">
      <alignment horizontal="center" vertical="center" wrapText="1" shrinkToFit="1"/>
    </xf>
    <xf numFmtId="189" fontId="86" fillId="3" borderId="0" xfId="2" applyNumberFormat="1" applyFont="1" applyFill="1" applyBorder="1" applyAlignment="1">
      <alignment horizontal="right" vertical="center" shrinkToFit="1"/>
    </xf>
    <xf numFmtId="0" fontId="44" fillId="2" borderId="5" xfId="0" applyFont="1" applyFill="1" applyBorder="1" applyAlignment="1">
      <alignment horizontal="center" vertical="center" wrapText="1" shrinkToFit="1"/>
    </xf>
    <xf numFmtId="0" fontId="9" fillId="0" borderId="0" xfId="0" applyFont="1" applyFill="1" applyAlignment="1">
      <alignment vertical="center"/>
    </xf>
    <xf numFmtId="0" fontId="8" fillId="0" borderId="0" xfId="0" applyFont="1" applyFill="1" applyAlignment="1">
      <alignment horizontal="left" vertical="top" indent="1"/>
    </xf>
    <xf numFmtId="0" fontId="9" fillId="0" borderId="0" xfId="0" applyFont="1" applyFill="1" applyAlignment="1">
      <alignment vertical="center" wrapText="1"/>
    </xf>
    <xf numFmtId="0" fontId="44" fillId="0" borderId="0" xfId="0" applyFont="1" applyFill="1" applyAlignment="1"/>
    <xf numFmtId="0" fontId="9" fillId="0" borderId="0" xfId="0" applyFont="1" applyFill="1">
      <alignment vertical="center"/>
    </xf>
    <xf numFmtId="0" fontId="44" fillId="0" borderId="0" xfId="0" applyFont="1" applyFill="1" applyBorder="1" applyAlignment="1">
      <alignment horizontal="center" vertical="center"/>
    </xf>
    <xf numFmtId="0" fontId="44" fillId="0" borderId="0" xfId="0" applyFont="1" applyFill="1" applyAlignment="1">
      <alignment horizontal="left" vertical="center"/>
    </xf>
    <xf numFmtId="0" fontId="9"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horizontal="center" vertical="center" shrinkToFit="1"/>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0" xfId="0" applyFont="1" applyFill="1" applyBorder="1" applyAlignment="1">
      <alignment horizontal="center" vertical="center"/>
    </xf>
    <xf numFmtId="0" fontId="44"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43" xfId="0" applyFont="1" applyFill="1" applyBorder="1" applyAlignment="1">
      <alignment vertical="center"/>
    </xf>
    <xf numFmtId="0" fontId="88" fillId="0" borderId="0" xfId="0" applyFont="1" applyFill="1">
      <alignment vertical="center"/>
    </xf>
    <xf numFmtId="0" fontId="28" fillId="0" borderId="0" xfId="0" applyFont="1" applyFill="1">
      <alignment vertical="center"/>
    </xf>
    <xf numFmtId="0" fontId="28" fillId="0" borderId="0" xfId="0" applyFont="1" applyFill="1" applyBorder="1" applyAlignment="1">
      <alignment vertical="center"/>
    </xf>
    <xf numFmtId="180" fontId="8" fillId="5" borderId="1" xfId="0" applyNumberFormat="1" applyFont="1" applyFill="1" applyBorder="1" applyAlignment="1">
      <alignment horizontal="center" vertical="center"/>
    </xf>
    <xf numFmtId="180" fontId="8" fillId="5" borderId="0" xfId="0" applyNumberFormat="1" applyFont="1" applyFill="1" applyBorder="1" applyAlignment="1">
      <alignment horizontal="left" vertical="center"/>
    </xf>
    <xf numFmtId="0" fontId="9" fillId="0" borderId="0" xfId="0" applyFont="1" applyFill="1" applyAlignment="1">
      <alignment horizontal="center" vertical="center"/>
    </xf>
    <xf numFmtId="0" fontId="89" fillId="0" borderId="6" xfId="0" applyFont="1" applyFill="1" applyBorder="1" applyAlignment="1">
      <alignment horizontal="center" vertical="center"/>
    </xf>
    <xf numFmtId="0" fontId="89" fillId="0" borderId="0" xfId="0" applyFont="1" applyFill="1" applyAlignment="1">
      <alignment horizontal="center" vertical="center"/>
    </xf>
    <xf numFmtId="180" fontId="89" fillId="0" borderId="6" xfId="0" applyNumberFormat="1" applyFont="1" applyFill="1" applyBorder="1" applyAlignment="1">
      <alignment horizontal="center" vertical="center"/>
    </xf>
    <xf numFmtId="180" fontId="28" fillId="0" borderId="0" xfId="0" applyNumberFormat="1" applyFont="1" applyFill="1" applyBorder="1" applyAlignment="1">
      <alignment horizontal="left" vertical="center"/>
    </xf>
    <xf numFmtId="0" fontId="0" fillId="0" borderId="11" xfId="0" applyBorder="1" applyAlignment="1" applyProtection="1">
      <alignment vertical="center"/>
    </xf>
    <xf numFmtId="0" fontId="0" fillId="0" borderId="0" xfId="0" applyBorder="1" applyAlignment="1" applyProtection="1">
      <alignment vertical="center"/>
    </xf>
    <xf numFmtId="0" fontId="9" fillId="0" borderId="11" xfId="14" applyFont="1" applyFill="1" applyBorder="1" applyAlignment="1" applyProtection="1">
      <alignment vertical="center"/>
    </xf>
    <xf numFmtId="0" fontId="9" fillId="0" borderId="0" xfId="14" applyFont="1" applyFill="1" applyBorder="1" applyAlignment="1" applyProtection="1">
      <alignment vertical="center"/>
    </xf>
    <xf numFmtId="0" fontId="39" fillId="0" borderId="11" xfId="0" applyFont="1" applyFill="1" applyBorder="1" applyAlignment="1" applyProtection="1">
      <alignment vertical="center" wrapText="1"/>
    </xf>
    <xf numFmtId="0" fontId="39" fillId="0" borderId="0" xfId="0" applyFont="1" applyFill="1" applyBorder="1" applyAlignment="1" applyProtection="1">
      <alignment vertical="center" wrapText="1"/>
    </xf>
    <xf numFmtId="0" fontId="39" fillId="0" borderId="0" xfId="0" applyFont="1" applyFill="1" applyBorder="1" applyAlignment="1" applyProtection="1">
      <alignment vertical="center"/>
    </xf>
    <xf numFmtId="0" fontId="39" fillId="0" borderId="11" xfId="0" applyFont="1" applyFill="1" applyBorder="1" applyAlignment="1" applyProtection="1">
      <alignment vertical="center"/>
    </xf>
    <xf numFmtId="38" fontId="22" fillId="0" borderId="11" xfId="2" applyFont="1" applyFill="1" applyBorder="1" applyAlignment="1" applyProtection="1">
      <alignment vertical="center" shrinkToFit="1"/>
    </xf>
    <xf numFmtId="38" fontId="22" fillId="0" borderId="0" xfId="2" applyFont="1" applyFill="1" applyBorder="1" applyAlignment="1" applyProtection="1">
      <alignment vertical="center" shrinkToFit="1"/>
    </xf>
    <xf numFmtId="38" fontId="61" fillId="0" borderId="11" xfId="2" applyFont="1" applyFill="1" applyBorder="1" applyAlignment="1" applyProtection="1">
      <alignment vertical="center" shrinkToFit="1"/>
    </xf>
    <xf numFmtId="0" fontId="24" fillId="0" borderId="0" xfId="0" applyFont="1" applyFill="1" applyBorder="1" applyAlignment="1" applyProtection="1">
      <alignment horizontal="left" vertical="center"/>
    </xf>
    <xf numFmtId="0" fontId="45" fillId="0" borderId="0" xfId="0" applyFont="1" applyFill="1" applyBorder="1" applyAlignment="1" applyProtection="1">
      <alignment vertical="center" shrinkToFit="1"/>
    </xf>
    <xf numFmtId="3" fontId="61" fillId="0" borderId="11" xfId="0" applyNumberFormat="1" applyFont="1" applyFill="1" applyBorder="1" applyAlignment="1" applyProtection="1">
      <alignment vertical="center" shrinkToFit="1"/>
    </xf>
    <xf numFmtId="0" fontId="48" fillId="0" borderId="46" xfId="0" applyFont="1" applyFill="1" applyBorder="1" applyAlignment="1" applyProtection="1">
      <alignment vertical="top" textRotation="255" wrapText="1"/>
    </xf>
    <xf numFmtId="0" fontId="9" fillId="0" borderId="0" xfId="0" applyFont="1" applyAlignment="1">
      <alignment horizontal="center" vertical="center"/>
    </xf>
    <xf numFmtId="0" fontId="9" fillId="0" borderId="4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9" fillId="0" borderId="46" xfId="0" applyFont="1" applyFill="1" applyBorder="1" applyAlignment="1" applyProtection="1">
      <alignment horizontal="left" vertical="top" wrapText="1"/>
    </xf>
    <xf numFmtId="0" fontId="26"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wrapText="1"/>
    </xf>
    <xf numFmtId="0" fontId="9" fillId="0" borderId="47" xfId="0" applyFont="1" applyFill="1" applyBorder="1" applyAlignment="1" applyProtection="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112" xfId="6" applyFont="1" applyBorder="1" applyAlignment="1">
      <alignment horizontal="center" vertical="center"/>
    </xf>
    <xf numFmtId="0" fontId="9" fillId="0" borderId="112" xfId="6" applyFont="1" applyBorder="1">
      <alignment vertical="center"/>
    </xf>
    <xf numFmtId="0" fontId="9" fillId="0" borderId="113" xfId="6" applyFont="1" applyBorder="1">
      <alignment vertical="center"/>
    </xf>
    <xf numFmtId="0" fontId="9" fillId="0" borderId="86" xfId="6" applyFont="1" applyBorder="1">
      <alignment vertical="center"/>
    </xf>
    <xf numFmtId="0" fontId="9" fillId="0" borderId="46" xfId="6" applyFont="1" applyBorder="1" applyAlignment="1">
      <alignment horizontal="center" vertical="center"/>
    </xf>
    <xf numFmtId="0" fontId="38" fillId="0" borderId="86"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38" fillId="0" borderId="86" xfId="6" applyFont="1" applyBorder="1">
      <alignment vertical="center"/>
    </xf>
    <xf numFmtId="0" fontId="9" fillId="0" borderId="0" xfId="6" applyFont="1" applyAlignment="1">
      <alignment horizontal="left" vertical="top" wrapText="1" shrinkToFit="1"/>
    </xf>
    <xf numFmtId="0" fontId="9" fillId="0" borderId="0" xfId="6" applyFont="1" applyAlignment="1">
      <alignment vertical="top" wrapText="1" shrinkToFit="1"/>
    </xf>
    <xf numFmtId="198" fontId="9" fillId="5" borderId="0" xfId="6" applyNumberFormat="1" applyFont="1" applyFill="1">
      <alignment vertical="center"/>
    </xf>
    <xf numFmtId="199" fontId="9" fillId="5" borderId="0" xfId="1" applyNumberFormat="1" applyFont="1" applyFill="1" applyAlignment="1">
      <alignment vertical="top" wrapText="1" shrinkToFit="1"/>
    </xf>
    <xf numFmtId="0" fontId="9" fillId="5" borderId="0" xfId="6" applyFont="1" applyFill="1" applyAlignment="1">
      <alignment vertical="top"/>
    </xf>
    <xf numFmtId="0" fontId="17" fillId="7" borderId="66" xfId="0" applyFont="1" applyFill="1" applyBorder="1" applyAlignment="1" applyProtection="1">
      <alignment vertical="center" shrinkToFit="1"/>
    </xf>
    <xf numFmtId="0" fontId="17" fillId="7" borderId="46" xfId="0" applyFont="1" applyFill="1" applyBorder="1" applyAlignment="1" applyProtection="1">
      <alignment vertical="center" shrinkToFit="1"/>
    </xf>
    <xf numFmtId="0" fontId="17" fillId="7" borderId="46" xfId="0" applyFont="1" applyFill="1" applyBorder="1" applyAlignment="1" applyProtection="1">
      <alignment horizontal="center" vertical="center" shrinkToFit="1"/>
    </xf>
    <xf numFmtId="38" fontId="17" fillId="7" borderId="46" xfId="2" applyFont="1" applyFill="1" applyBorder="1" applyAlignment="1" applyProtection="1">
      <alignment vertical="center" shrinkToFit="1"/>
    </xf>
    <xf numFmtId="0" fontId="17" fillId="7" borderId="47" xfId="0" applyFont="1" applyFill="1" applyBorder="1" applyAlignment="1" applyProtection="1">
      <alignment horizontal="left" vertical="center" shrinkToFit="1"/>
    </xf>
    <xf numFmtId="38" fontId="17" fillId="5" borderId="47" xfId="2" applyFont="1" applyFill="1" applyBorder="1" applyAlignment="1" applyProtection="1">
      <alignment horizontal="right" vertical="center" shrinkToFit="1"/>
    </xf>
    <xf numFmtId="0" fontId="17" fillId="7" borderId="47" xfId="0" applyFont="1" applyFill="1" applyBorder="1" applyAlignment="1" applyProtection="1">
      <alignment horizontal="center" vertical="center" shrinkToFit="1"/>
    </xf>
    <xf numFmtId="0" fontId="19" fillId="7" borderId="12" xfId="0" applyNumberFormat="1" applyFont="1" applyFill="1" applyBorder="1" applyAlignment="1">
      <alignment horizontal="center" vertical="center" shrinkToFit="1"/>
    </xf>
    <xf numFmtId="0" fontId="94" fillId="7" borderId="44" xfId="0" applyFont="1" applyFill="1" applyBorder="1" applyAlignment="1">
      <alignment horizontal="center" vertical="center" shrinkToFit="1"/>
    </xf>
    <xf numFmtId="0" fontId="94" fillId="7" borderId="44" xfId="0" applyFont="1" applyFill="1" applyBorder="1" applyAlignment="1">
      <alignment horizontal="left" vertical="center" shrinkToFit="1"/>
    </xf>
    <xf numFmtId="0" fontId="94" fillId="7" borderId="78" xfId="0" applyFont="1" applyFill="1" applyBorder="1" applyAlignment="1">
      <alignment horizontal="center" vertical="center" wrapText="1"/>
    </xf>
    <xf numFmtId="0" fontId="94" fillId="7" borderId="44" xfId="0" applyFont="1" applyFill="1" applyBorder="1" applyAlignment="1">
      <alignment horizontal="center" vertical="center" wrapText="1"/>
    </xf>
    <xf numFmtId="0" fontId="98" fillId="3" borderId="48" xfId="0" applyFont="1" applyFill="1" applyBorder="1" applyAlignment="1" applyProtection="1">
      <alignment horizontal="center" vertical="center" wrapText="1"/>
    </xf>
    <xf numFmtId="38" fontId="100" fillId="5" borderId="77" xfId="2" applyFont="1" applyFill="1" applyBorder="1" applyAlignment="1" applyProtection="1">
      <alignment horizontal="right" vertical="center" shrinkToFit="1"/>
    </xf>
    <xf numFmtId="38" fontId="100" fillId="5" borderId="78" xfId="2" applyFont="1" applyFill="1" applyBorder="1" applyAlignment="1" applyProtection="1">
      <alignment horizontal="right" vertical="center" shrinkToFit="1"/>
    </xf>
    <xf numFmtId="38" fontId="100" fillId="5" borderId="98" xfId="2" applyFont="1" applyFill="1" applyBorder="1" applyAlignment="1" applyProtection="1">
      <alignment horizontal="right" vertical="center" shrinkToFit="1"/>
    </xf>
    <xf numFmtId="38" fontId="100" fillId="5" borderId="90" xfId="2" applyFont="1" applyFill="1" applyBorder="1" applyAlignment="1" applyProtection="1">
      <alignment horizontal="right" vertical="center" shrinkToFit="1"/>
    </xf>
    <xf numFmtId="38" fontId="100" fillId="5" borderId="44" xfId="2" applyFont="1" applyFill="1" applyBorder="1" applyAlignment="1" applyProtection="1">
      <alignment horizontal="right" vertical="center" shrinkToFit="1"/>
    </xf>
    <xf numFmtId="38" fontId="100" fillId="5" borderId="100" xfId="2" applyFont="1" applyFill="1" applyBorder="1" applyAlignment="1" applyProtection="1">
      <alignment horizontal="right" vertical="center" shrinkToFit="1"/>
    </xf>
    <xf numFmtId="38" fontId="100" fillId="5" borderId="72" xfId="2" applyFont="1" applyFill="1" applyBorder="1" applyAlignment="1" applyProtection="1">
      <alignment horizontal="right" vertical="center" shrinkToFit="1"/>
    </xf>
    <xf numFmtId="38" fontId="101" fillId="5" borderId="72" xfId="2" applyFont="1" applyFill="1" applyBorder="1" applyAlignment="1" applyProtection="1">
      <alignment horizontal="left" vertical="center" shrinkToFit="1"/>
    </xf>
    <xf numFmtId="38" fontId="101" fillId="5" borderId="44" xfId="2" applyFont="1" applyFill="1" applyBorder="1" applyAlignment="1" applyProtection="1">
      <alignment horizontal="left" vertical="center" shrinkToFit="1"/>
    </xf>
    <xf numFmtId="38" fontId="101" fillId="5" borderId="91" xfId="2" applyFont="1" applyFill="1" applyBorder="1" applyAlignment="1" applyProtection="1">
      <alignment horizontal="left" vertical="center" shrinkToFit="1"/>
    </xf>
    <xf numFmtId="38" fontId="100" fillId="5" borderId="95" xfId="2" applyFont="1" applyFill="1" applyBorder="1" applyAlignment="1" applyProtection="1">
      <alignment horizontal="right" vertical="center" shrinkToFit="1"/>
    </xf>
    <xf numFmtId="38" fontId="100" fillId="5" borderId="96" xfId="2" applyFont="1" applyFill="1" applyBorder="1" applyAlignment="1" applyProtection="1">
      <alignment horizontal="right" vertical="center" shrinkToFit="1"/>
    </xf>
    <xf numFmtId="38" fontId="100" fillId="5" borderId="99" xfId="2" applyFont="1" applyFill="1" applyBorder="1" applyAlignment="1" applyProtection="1">
      <alignment horizontal="right" vertical="center" shrinkToFit="1"/>
    </xf>
    <xf numFmtId="38" fontId="100" fillId="5" borderId="97" xfId="2" applyFont="1" applyFill="1" applyBorder="1" applyAlignment="1" applyProtection="1">
      <alignment horizontal="right" vertical="center" shrinkToFit="1"/>
    </xf>
    <xf numFmtId="38" fontId="102" fillId="5" borderId="46" xfId="2" applyFont="1" applyFill="1" applyBorder="1" applyAlignment="1" applyProtection="1">
      <alignment horizontal="center" vertical="center" shrinkToFit="1"/>
    </xf>
    <xf numFmtId="0" fontId="102" fillId="5" borderId="46" xfId="0" applyFont="1" applyFill="1" applyBorder="1" applyAlignment="1" applyProtection="1">
      <alignment horizontal="center" vertical="center" shrinkToFit="1"/>
    </xf>
    <xf numFmtId="0" fontId="99" fillId="5" borderId="46" xfId="0" applyFont="1" applyFill="1" applyBorder="1" applyAlignment="1" applyProtection="1">
      <alignment horizontal="center" vertical="center" shrinkToFit="1"/>
    </xf>
    <xf numFmtId="0" fontId="98" fillId="7" borderId="46" xfId="0" applyFont="1" applyFill="1" applyBorder="1" applyAlignment="1" applyProtection="1">
      <alignment horizontal="left" vertical="center" wrapText="1"/>
    </xf>
    <xf numFmtId="0" fontId="24" fillId="0" borderId="0" xfId="0" applyFont="1" applyFill="1" applyAlignment="1" applyProtection="1">
      <alignment vertical="center"/>
    </xf>
    <xf numFmtId="0" fontId="0" fillId="0" borderId="0" xfId="0" applyFill="1" applyAlignment="1" applyProtection="1">
      <alignment vertical="center"/>
    </xf>
    <xf numFmtId="3" fontId="103" fillId="7" borderId="0" xfId="0" applyNumberFormat="1" applyFont="1" applyFill="1" applyAlignment="1" applyProtection="1">
      <alignment vertical="center"/>
    </xf>
    <xf numFmtId="38" fontId="100" fillId="0" borderId="78" xfId="2" applyFont="1" applyFill="1" applyBorder="1" applyAlignment="1" applyProtection="1">
      <alignment horizontal="left" vertical="center" wrapText="1"/>
    </xf>
    <xf numFmtId="38" fontId="100" fillId="0" borderId="44" xfId="2" applyFont="1" applyFill="1" applyBorder="1" applyAlignment="1" applyProtection="1">
      <alignment horizontal="left" vertical="center" wrapText="1"/>
    </xf>
    <xf numFmtId="38" fontId="93" fillId="0" borderId="44" xfId="2" applyFont="1" applyFill="1" applyBorder="1" applyAlignment="1" applyProtection="1">
      <alignment horizontal="left" vertical="center" wrapText="1"/>
    </xf>
    <xf numFmtId="38" fontId="100" fillId="0" borderId="96" xfId="2" applyFont="1" applyFill="1" applyBorder="1" applyAlignment="1" applyProtection="1">
      <alignment horizontal="right" vertical="center" shrinkToFit="1"/>
    </xf>
    <xf numFmtId="38" fontId="101" fillId="0" borderId="44" xfId="2" applyFont="1" applyFill="1" applyBorder="1" applyAlignment="1" applyProtection="1">
      <alignment horizontal="left" vertical="center" wrapText="1"/>
    </xf>
    <xf numFmtId="38" fontId="100" fillId="0" borderId="93" xfId="2" applyFont="1" applyFill="1" applyBorder="1" applyAlignment="1" applyProtection="1">
      <alignment horizontal="right" vertical="center" shrinkToFit="1"/>
    </xf>
    <xf numFmtId="0" fontId="9" fillId="0" borderId="116" xfId="6" applyFont="1" applyFill="1" applyBorder="1" applyAlignment="1">
      <alignment horizontal="right" vertical="center"/>
    </xf>
    <xf numFmtId="0" fontId="9" fillId="0" borderId="47" xfId="6" applyFont="1" applyFill="1" applyBorder="1" applyAlignment="1">
      <alignment horizontal="right" vertical="center"/>
    </xf>
    <xf numFmtId="0" fontId="9" fillId="0" borderId="117" xfId="6" applyFont="1" applyFill="1" applyBorder="1" applyAlignment="1">
      <alignment horizontal="left" vertical="center"/>
    </xf>
    <xf numFmtId="0" fontId="9" fillId="0" borderId="49" xfId="6" applyFont="1" applyFill="1" applyBorder="1" applyAlignment="1">
      <alignment horizontal="left" vertical="center"/>
    </xf>
    <xf numFmtId="184" fontId="93"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6" fillId="3" borderId="0" xfId="0" applyFont="1" applyFill="1">
      <alignment vertical="center"/>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2"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9" fillId="0" borderId="3" xfId="0" applyFont="1" applyBorder="1">
      <alignment vertical="center"/>
    </xf>
    <xf numFmtId="0" fontId="1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48" fillId="0" borderId="0" xfId="0" applyFont="1" applyAlignment="1">
      <alignment horizontal="left" vertical="center"/>
    </xf>
    <xf numFmtId="0" fontId="48" fillId="0" borderId="46" xfId="0" applyFont="1" applyBorder="1">
      <alignment vertical="center"/>
    </xf>
    <xf numFmtId="0" fontId="48" fillId="0" borderId="51" xfId="0" applyFont="1" applyBorder="1">
      <alignment vertical="center"/>
    </xf>
    <xf numFmtId="0" fontId="48" fillId="0" borderId="135" xfId="0" applyFont="1" applyBorder="1">
      <alignment vertical="center"/>
    </xf>
    <xf numFmtId="0" fontId="48" fillId="0" borderId="51" xfId="0" applyFont="1" applyBorder="1" applyAlignment="1">
      <alignment horizontal="center" vertical="center" wrapText="1"/>
    </xf>
    <xf numFmtId="0" fontId="6" fillId="0" borderId="0" xfId="0" applyFont="1">
      <alignment vertical="center"/>
    </xf>
    <xf numFmtId="0" fontId="11" fillId="0" borderId="3" xfId="0" applyFont="1" applyBorder="1">
      <alignment vertical="center"/>
    </xf>
    <xf numFmtId="0" fontId="7" fillId="0" borderId="0" xfId="6" applyFont="1" applyAlignment="1">
      <alignment horizontal="left" vertical="top"/>
    </xf>
    <xf numFmtId="0" fontId="7" fillId="0" borderId="0" xfId="6" applyFont="1" applyAlignment="1">
      <alignment horizontal="left"/>
    </xf>
    <xf numFmtId="0" fontId="7" fillId="0" borderId="0" xfId="6" applyFont="1">
      <alignment vertical="center"/>
    </xf>
    <xf numFmtId="0" fontId="6" fillId="0" borderId="0" xfId="6" applyFont="1" applyAlignment="1">
      <alignment horizontal="right" vertical="center"/>
    </xf>
    <xf numFmtId="0" fontId="108" fillId="0" borderId="0" xfId="6" applyFont="1" applyAlignment="1">
      <alignment horizontal="left" vertical="center"/>
    </xf>
    <xf numFmtId="0" fontId="5" fillId="0" borderId="0" xfId="13" applyFont="1"/>
    <xf numFmtId="38" fontId="113" fillId="5" borderId="9" xfId="2" applyFont="1" applyFill="1" applyBorder="1" applyAlignment="1">
      <alignment horizontal="right" vertical="center" shrinkToFit="1"/>
    </xf>
    <xf numFmtId="202" fontId="112" fillId="5" borderId="145" xfId="0" applyNumberFormat="1" applyFont="1" applyFill="1" applyBorder="1" applyAlignment="1">
      <alignment horizontal="right" vertical="center" shrinkToFit="1"/>
    </xf>
    <xf numFmtId="0" fontId="112" fillId="3" borderId="145" xfId="0" applyFont="1" applyFill="1" applyBorder="1" applyAlignment="1">
      <alignment horizontal="left" vertical="center" shrinkToFit="1"/>
    </xf>
    <xf numFmtId="0" fontId="112" fillId="3" borderId="145" xfId="0" applyFont="1" applyFill="1" applyBorder="1" applyAlignment="1">
      <alignment horizontal="center" vertical="center"/>
    </xf>
    <xf numFmtId="0" fontId="116" fillId="3" borderId="146" xfId="0" applyFont="1" applyFill="1" applyBorder="1" applyAlignment="1">
      <alignment horizontal="left" vertical="center" wrapText="1"/>
    </xf>
    <xf numFmtId="0" fontId="13" fillId="0" borderId="0" xfId="13" applyFont="1" applyAlignment="1">
      <alignment horizontal="left" vertical="center"/>
    </xf>
    <xf numFmtId="0" fontId="5" fillId="0" borderId="0" xfId="13" applyFont="1" applyAlignment="1">
      <alignment horizontal="center" vertical="center"/>
    </xf>
    <xf numFmtId="38" fontId="117"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Alignment="1">
      <alignment vertical="center"/>
    </xf>
    <xf numFmtId="0" fontId="13" fillId="0" borderId="0" xfId="13" applyFont="1" applyAlignment="1">
      <alignment horizontal="left" vertical="center" wrapText="1"/>
    </xf>
    <xf numFmtId="203" fontId="118" fillId="0" borderId="0" xfId="9" applyNumberFormat="1" applyFont="1" applyAlignment="1">
      <alignment horizontal="left" vertical="center"/>
    </xf>
    <xf numFmtId="203" fontId="116" fillId="0" borderId="51" xfId="9" applyNumberFormat="1" applyFont="1" applyBorder="1" applyAlignment="1">
      <alignment horizontal="center" vertical="center"/>
    </xf>
    <xf numFmtId="203" fontId="5" fillId="0" borderId="12" xfId="9" applyNumberFormat="1" applyFont="1" applyBorder="1" applyAlignment="1">
      <alignment horizontal="center" vertical="center"/>
    </xf>
    <xf numFmtId="0" fontId="6" fillId="0" borderId="46" xfId="0" applyFont="1" applyBorder="1" applyAlignment="1">
      <alignment horizontal="center" shrinkToFit="1"/>
    </xf>
    <xf numFmtId="38" fontId="119" fillId="5" borderId="46" xfId="2" applyFont="1" applyFill="1" applyBorder="1" applyAlignment="1">
      <alignment horizontal="right" vertical="center"/>
    </xf>
    <xf numFmtId="38" fontId="119" fillId="5" borderId="48" xfId="2" applyFont="1" applyFill="1" applyBorder="1" applyAlignment="1">
      <alignment horizontal="right" vertical="center"/>
    </xf>
    <xf numFmtId="0" fontId="6" fillId="0" borderId="0" xfId="9" applyFont="1"/>
    <xf numFmtId="0" fontId="6" fillId="0" borderId="0" xfId="13" applyFont="1"/>
    <xf numFmtId="0" fontId="119"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19" fillId="3" borderId="27" xfId="0" applyFont="1" applyFill="1" applyBorder="1" applyAlignment="1">
      <alignment horizontal="center" vertical="center"/>
    </xf>
    <xf numFmtId="0" fontId="119" fillId="3" borderId="28" xfId="0" applyFont="1" applyFill="1" applyBorder="1" applyAlignment="1">
      <alignment horizontal="center" vertical="center"/>
    </xf>
    <xf numFmtId="0" fontId="5" fillId="0" borderId="147" xfId="13" applyFont="1" applyBorder="1" applyAlignment="1">
      <alignment horizontal="center" shrinkToFit="1"/>
    </xf>
    <xf numFmtId="0" fontId="6" fillId="0" borderId="38" xfId="0" applyFont="1" applyBorder="1" applyAlignment="1">
      <alignment vertical="center" shrinkToFit="1"/>
    </xf>
    <xf numFmtId="0" fontId="6" fillId="0" borderId="118" xfId="0" applyFont="1" applyBorder="1" applyAlignment="1">
      <alignment vertical="center" shrinkToFit="1"/>
    </xf>
    <xf numFmtId="38" fontId="6" fillId="5" borderId="118" xfId="2" applyFont="1" applyFill="1" applyBorder="1" applyAlignment="1">
      <alignment vertical="center"/>
    </xf>
    <xf numFmtId="0" fontId="6" fillId="5" borderId="148" xfId="0" applyFont="1" applyFill="1" applyBorder="1">
      <alignment vertical="center"/>
    </xf>
    <xf numFmtId="0" fontId="6" fillId="5" borderId="118" xfId="0" applyFont="1" applyFill="1" applyBorder="1">
      <alignment vertical="center"/>
    </xf>
    <xf numFmtId="0" fontId="6" fillId="5" borderId="149" xfId="0" applyFont="1" applyFill="1" applyBorder="1">
      <alignment vertical="center"/>
    </xf>
    <xf numFmtId="0" fontId="5" fillId="0" borderId="150" xfId="13" applyFont="1" applyBorder="1" applyAlignment="1">
      <alignment horizontal="center" shrinkToFit="1"/>
    </xf>
    <xf numFmtId="0" fontId="6" fillId="0" borderId="46" xfId="0" applyFont="1" applyBorder="1" applyAlignment="1">
      <alignment vertical="center" shrinkToFit="1"/>
    </xf>
    <xf numFmtId="38" fontId="6" fillId="5" borderId="46" xfId="2" applyFont="1" applyFill="1" applyBorder="1" applyAlignment="1">
      <alignment vertical="center"/>
    </xf>
    <xf numFmtId="0" fontId="6" fillId="5" borderId="86" xfId="0" applyFont="1" applyFill="1" applyBorder="1">
      <alignment vertical="center"/>
    </xf>
    <xf numFmtId="0" fontId="6" fillId="5" borderId="46" xfId="0" applyFont="1" applyFill="1" applyBorder="1">
      <alignment vertical="center"/>
    </xf>
    <xf numFmtId="0" fontId="6" fillId="5" borderId="151" xfId="0" applyFont="1" applyFill="1" applyBorder="1">
      <alignment vertical="center"/>
    </xf>
    <xf numFmtId="0" fontId="5" fillId="0" borderId="58" xfId="13" applyFont="1" applyBorder="1" applyAlignment="1">
      <alignment horizontal="center" shrinkToFit="1"/>
    </xf>
    <xf numFmtId="0" fontId="6" fillId="0" borderId="27" xfId="0" applyFont="1" applyBorder="1" applyAlignment="1">
      <alignment vertical="center" shrinkToFit="1"/>
    </xf>
    <xf numFmtId="0" fontId="6" fillId="0" borderId="7" xfId="0" applyFont="1" applyBorder="1" applyAlignment="1">
      <alignment vertical="center" shrinkToFit="1"/>
    </xf>
    <xf numFmtId="38" fontId="6" fillId="5" borderId="7" xfId="2" applyFont="1" applyFill="1" applyBorder="1" applyAlignment="1">
      <alignment vertical="center"/>
    </xf>
    <xf numFmtId="0" fontId="6" fillId="5" borderId="68" xfId="0" applyFont="1" applyFill="1" applyBorder="1">
      <alignment vertical="center"/>
    </xf>
    <xf numFmtId="0" fontId="6" fillId="5" borderId="3" xfId="0" applyFont="1" applyFill="1" applyBorder="1">
      <alignment vertical="center"/>
    </xf>
    <xf numFmtId="0" fontId="6" fillId="5" borderId="70" xfId="0" applyFont="1" applyFill="1" applyBorder="1">
      <alignment vertical="center"/>
    </xf>
    <xf numFmtId="38" fontId="6" fillId="5" borderId="38" xfId="2" applyFont="1" applyFill="1" applyBorder="1" applyAlignment="1">
      <alignment vertical="center"/>
    </xf>
    <xf numFmtId="38" fontId="6" fillId="5" borderId="39" xfId="2" applyFont="1" applyFill="1" applyBorder="1" applyAlignment="1">
      <alignment vertical="center"/>
    </xf>
    <xf numFmtId="38" fontId="6" fillId="5" borderId="27" xfId="2" applyFont="1" applyFill="1" applyBorder="1" applyAlignment="1">
      <alignment vertical="center"/>
    </xf>
    <xf numFmtId="38" fontId="6" fillId="5" borderId="28" xfId="2" applyFont="1" applyFill="1" applyBorder="1" applyAlignment="1">
      <alignment vertical="center"/>
    </xf>
    <xf numFmtId="38" fontId="6" fillId="5" borderId="3" xfId="2" applyFont="1" applyFill="1" applyBorder="1" applyAlignment="1">
      <alignment vertical="center"/>
    </xf>
    <xf numFmtId="38" fontId="6" fillId="5" borderId="105" xfId="2" applyFont="1" applyFill="1" applyBorder="1" applyAlignment="1">
      <alignment vertical="center"/>
    </xf>
    <xf numFmtId="38" fontId="6" fillId="5" borderId="67" xfId="2" applyFont="1" applyFill="1" applyBorder="1" applyAlignment="1">
      <alignment vertical="center"/>
    </xf>
    <xf numFmtId="0" fontId="6" fillId="5" borderId="152" xfId="0" applyFont="1" applyFill="1" applyBorder="1">
      <alignment vertical="center"/>
    </xf>
    <xf numFmtId="0" fontId="83" fillId="0" borderId="82" xfId="0" applyFont="1" applyBorder="1" applyAlignment="1">
      <alignment horizontal="center" vertical="center"/>
    </xf>
    <xf numFmtId="38" fontId="119" fillId="5" borderId="82" xfId="0" applyNumberFormat="1" applyFont="1" applyFill="1" applyBorder="1">
      <alignment vertical="center"/>
    </xf>
    <xf numFmtId="0" fontId="6" fillId="0" borderId="0" xfId="13" applyFont="1" applyAlignment="1">
      <alignment horizontal="left" vertical="center"/>
    </xf>
    <xf numFmtId="0" fontId="6" fillId="0" borderId="0" xfId="9" applyFont="1" applyAlignment="1">
      <alignment horizontal="center" vertical="center"/>
    </xf>
    <xf numFmtId="196" fontId="6" fillId="0" borderId="0" xfId="9" applyNumberFormat="1" applyFont="1" applyAlignment="1">
      <alignment horizontal="center" vertical="center" shrinkToFit="1" readingOrder="1"/>
    </xf>
    <xf numFmtId="0" fontId="6" fillId="0" borderId="0" xfId="9" applyFont="1" applyAlignment="1">
      <alignment vertical="center" wrapText="1" shrinkToFit="1" readingOrder="1"/>
    </xf>
    <xf numFmtId="0" fontId="6" fillId="0" borderId="0" xfId="17" applyFont="1"/>
    <xf numFmtId="0" fontId="6" fillId="0" borderId="0" xfId="9" applyFont="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6" fillId="0" borderId="0" xfId="17" applyFont="1" applyAlignment="1">
      <alignment horizontal="left" vertical="center" wrapText="1"/>
    </xf>
    <xf numFmtId="0" fontId="5" fillId="0" borderId="0" xfId="17" applyFont="1" applyAlignment="1">
      <alignment vertical="center"/>
    </xf>
    <xf numFmtId="0" fontId="5" fillId="0" borderId="0" xfId="17" applyFont="1"/>
    <xf numFmtId="0" fontId="13" fillId="0" borderId="47" xfId="17" applyFont="1" applyBorder="1" applyAlignment="1">
      <alignment horizontal="left" vertical="center"/>
    </xf>
    <xf numFmtId="0" fontId="13" fillId="0" borderId="48" xfId="17" applyFont="1" applyBorder="1" applyAlignment="1">
      <alignment horizontal="left" vertical="center"/>
    </xf>
    <xf numFmtId="0" fontId="13" fillId="0" borderId="0" xfId="17" applyFont="1" applyAlignment="1">
      <alignment horizontal="left" vertical="center" wrapText="1"/>
    </xf>
    <xf numFmtId="0" fontId="6" fillId="0" borderId="48" xfId="17" applyFont="1" applyBorder="1"/>
    <xf numFmtId="0" fontId="12" fillId="0" borderId="47" xfId="0" applyFont="1" applyBorder="1">
      <alignment vertical="center"/>
    </xf>
    <xf numFmtId="0" fontId="12" fillId="0" borderId="48" xfId="0" applyFont="1" applyBorder="1">
      <alignment vertical="center"/>
    </xf>
    <xf numFmtId="0" fontId="13" fillId="0" borderId="0" xfId="17" applyFont="1" applyAlignment="1">
      <alignment horizontal="center" vertical="center" shrinkToFit="1"/>
    </xf>
    <xf numFmtId="0" fontId="9" fillId="0" borderId="0" xfId="14" applyFont="1"/>
    <xf numFmtId="0" fontId="9" fillId="0" borderId="0" xfId="14" applyFont="1" applyAlignment="1">
      <alignment horizontal="center" vertical="center"/>
    </xf>
    <xf numFmtId="0" fontId="121" fillId="0" borderId="0" xfId="0" applyFont="1" applyAlignment="1">
      <alignment horizontal="center" vertical="center"/>
    </xf>
    <xf numFmtId="0" fontId="9" fillId="0" borderId="0" xfId="14" applyFont="1" applyAlignment="1">
      <alignment vertical="center"/>
    </xf>
    <xf numFmtId="205" fontId="86" fillId="0" borderId="0" xfId="0" applyNumberFormat="1" applyFont="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Continuous" vertical="center"/>
    </xf>
    <xf numFmtId="0" fontId="9" fillId="0" borderId="3" xfId="0" applyFont="1" applyBorder="1" applyAlignment="1">
      <alignment horizontal="center" vertical="center"/>
    </xf>
    <xf numFmtId="0" fontId="9" fillId="5" borderId="46" xfId="0" applyFont="1" applyFill="1" applyBorder="1" applyAlignment="1">
      <alignment horizontal="center" vertical="center"/>
    </xf>
    <xf numFmtId="0" fontId="9" fillId="0" borderId="7" xfId="0" applyFont="1" applyBorder="1">
      <alignment vertical="center"/>
    </xf>
    <xf numFmtId="38" fontId="38" fillId="5" borderId="7" xfId="2" applyFont="1" applyFill="1" applyBorder="1" applyAlignment="1">
      <alignment horizontal="right" vertical="center"/>
    </xf>
    <xf numFmtId="0" fontId="0" fillId="0" borderId="12" xfId="0" applyBorder="1" applyAlignment="1">
      <alignment horizontal="center" vertical="center"/>
    </xf>
    <xf numFmtId="38" fontId="38" fillId="5" borderId="0" xfId="2" applyFont="1" applyFill="1" applyBorder="1" applyAlignment="1">
      <alignment horizontal="right" vertical="center"/>
    </xf>
    <xf numFmtId="0" fontId="110" fillId="5" borderId="0" xfId="6" applyFont="1" applyFill="1" applyAlignment="1">
      <alignment horizontal="left" vertical="center"/>
    </xf>
    <xf numFmtId="0" fontId="108" fillId="0" borderId="0" xfId="6" applyFont="1" applyAlignment="1">
      <alignment horizontal="right" vertical="center"/>
    </xf>
    <xf numFmtId="0" fontId="6" fillId="2" borderId="161" xfId="13" applyFont="1" applyFill="1" applyBorder="1" applyAlignment="1">
      <alignment horizontal="center" vertical="center" wrapText="1" shrinkToFit="1"/>
    </xf>
    <xf numFmtId="0" fontId="120" fillId="0" borderId="0" xfId="6" applyFont="1">
      <alignment vertical="center"/>
    </xf>
    <xf numFmtId="0" fontId="6" fillId="0" borderId="0" xfId="6" applyFont="1">
      <alignment vertical="center"/>
    </xf>
    <xf numFmtId="0" fontId="13" fillId="0" borderId="0" xfId="6" applyFont="1">
      <alignment vertical="center"/>
    </xf>
    <xf numFmtId="0" fontId="13" fillId="0" borderId="8" xfId="17" applyFont="1" applyBorder="1" applyAlignment="1">
      <alignment horizontal="center" vertical="center" shrinkToFit="1"/>
    </xf>
    <xf numFmtId="202" fontId="112" fillId="5" borderId="168" xfId="0" applyNumberFormat="1" applyFont="1" applyFill="1" applyBorder="1" applyAlignment="1">
      <alignment horizontal="right" vertical="center" shrinkToFit="1"/>
    </xf>
    <xf numFmtId="0" fontId="108" fillId="0" borderId="0" xfId="0" applyFont="1" applyFill="1" applyAlignment="1">
      <alignment horizontal="right" vertical="center"/>
    </xf>
    <xf numFmtId="0" fontId="13" fillId="0" borderId="0" xfId="17" applyFont="1" applyBorder="1" applyAlignment="1">
      <alignment horizontal="center" vertical="center" shrinkToFit="1"/>
    </xf>
    <xf numFmtId="0" fontId="13" fillId="0" borderId="11" xfId="17" applyFont="1" applyBorder="1" applyAlignment="1">
      <alignment horizontal="left" vertical="center" wrapText="1"/>
    </xf>
    <xf numFmtId="0" fontId="118" fillId="3" borderId="13" xfId="9" applyFont="1" applyFill="1" applyBorder="1" applyAlignment="1">
      <alignment horizontal="center" vertical="center" wrapText="1" shrinkToFit="1" readingOrder="1"/>
    </xf>
    <xf numFmtId="202" fontId="6" fillId="5" borderId="83" xfId="0" applyNumberFormat="1" applyFont="1" applyFill="1" applyBorder="1">
      <alignment vertical="center"/>
    </xf>
    <xf numFmtId="38" fontId="119" fillId="5" borderId="83" xfId="0" applyNumberFormat="1" applyFont="1" applyFill="1" applyBorder="1">
      <alignment vertical="center"/>
    </xf>
    <xf numFmtId="0" fontId="7" fillId="0" borderId="0" xfId="6" applyFont="1" applyFill="1" applyAlignment="1">
      <alignment horizontal="left" vertical="top"/>
    </xf>
    <xf numFmtId="0" fontId="110" fillId="0" borderId="0" xfId="6" applyFont="1" applyFill="1" applyAlignment="1">
      <alignment horizontal="left" vertical="center"/>
    </xf>
    <xf numFmtId="0" fontId="119" fillId="0" borderId="48" xfId="0" applyFont="1" applyBorder="1" applyAlignment="1">
      <alignment vertical="center"/>
    </xf>
    <xf numFmtId="0" fontId="5" fillId="0" borderId="0" xfId="13" applyFont="1" applyBorder="1"/>
    <xf numFmtId="0" fontId="0" fillId="0" borderId="0" xfId="0" applyBorder="1" applyAlignment="1">
      <alignment vertical="center"/>
    </xf>
    <xf numFmtId="0" fontId="6" fillId="3" borderId="11" xfId="0" applyFont="1" applyFill="1" applyBorder="1" applyAlignment="1">
      <alignment horizontal="center"/>
    </xf>
    <xf numFmtId="203" fontId="5" fillId="0" borderId="0" xfId="9" applyNumberFormat="1" applyFont="1" applyAlignment="1">
      <alignment horizontal="left" vertical="center"/>
    </xf>
    <xf numFmtId="0" fontId="119" fillId="0" borderId="0" xfId="17" applyFont="1" applyAlignment="1">
      <alignment vertical="center"/>
    </xf>
    <xf numFmtId="0" fontId="112" fillId="3" borderId="168" xfId="0" applyFont="1" applyFill="1" applyBorder="1" applyAlignment="1">
      <alignment horizontal="center" vertical="center" shrinkToFit="1"/>
    </xf>
    <xf numFmtId="38" fontId="38" fillId="5" borderId="46" xfId="2" applyFont="1" applyFill="1" applyBorder="1" applyAlignment="1">
      <alignment horizontal="right" vertical="center"/>
    </xf>
    <xf numFmtId="38" fontId="38" fillId="5" borderId="51" xfId="0" applyNumberFormat="1" applyFont="1" applyFill="1" applyBorder="1">
      <alignment vertical="center"/>
    </xf>
    <xf numFmtId="38" fontId="38" fillId="5" borderId="7" xfId="0" applyNumberFormat="1" applyFont="1" applyFill="1" applyBorder="1">
      <alignment vertical="center"/>
    </xf>
    <xf numFmtId="38" fontId="38" fillId="5" borderId="3" xfId="0" applyNumberFormat="1" applyFont="1" applyFill="1" applyBorder="1">
      <alignment vertical="center"/>
    </xf>
    <xf numFmtId="0" fontId="0" fillId="13" borderId="0" xfId="0" applyFill="1">
      <alignment vertical="center"/>
    </xf>
    <xf numFmtId="0" fontId="4" fillId="0" borderId="6" xfId="0" applyFont="1" applyFill="1" applyBorder="1" applyAlignment="1">
      <alignment horizontal="center" vertical="center" wrapText="1"/>
    </xf>
    <xf numFmtId="0" fontId="113" fillId="0" borderId="0" xfId="6" applyFont="1">
      <alignment vertical="center"/>
    </xf>
    <xf numFmtId="0" fontId="7" fillId="0" borderId="0" xfId="6" applyFont="1" applyAlignment="1">
      <alignment horizontal="right" vertical="center"/>
    </xf>
    <xf numFmtId="0" fontId="7" fillId="0" borderId="0" xfId="6" applyFont="1" applyAlignment="1"/>
    <xf numFmtId="0" fontId="6" fillId="0" borderId="0" xfId="6" applyFont="1" applyAlignment="1"/>
    <xf numFmtId="0" fontId="108" fillId="0" borderId="0" xfId="6" applyFont="1" applyAlignment="1">
      <alignment horizontal="center" vertical="center"/>
    </xf>
    <xf numFmtId="0" fontId="124" fillId="0" borderId="0" xfId="6" applyFont="1" applyAlignment="1">
      <alignment horizontal="center" vertical="center"/>
    </xf>
    <xf numFmtId="0" fontId="6" fillId="0" borderId="0" xfId="6" applyFont="1" applyAlignment="1">
      <alignment horizontal="center" vertical="center"/>
    </xf>
    <xf numFmtId="0" fontId="6" fillId="0" borderId="164" xfId="6" applyFont="1" applyBorder="1" applyAlignment="1">
      <alignment horizontal="center" vertical="center"/>
    </xf>
    <xf numFmtId="206" fontId="6" fillId="17" borderId="174" xfId="6" applyNumberFormat="1" applyFont="1" applyFill="1" applyBorder="1" applyAlignment="1">
      <alignment horizontal="center" vertical="center" wrapText="1"/>
    </xf>
    <xf numFmtId="207" fontId="6" fillId="17" borderId="174" xfId="6" applyNumberFormat="1" applyFont="1" applyFill="1" applyBorder="1" applyAlignment="1">
      <alignment horizontal="center" vertical="center" shrinkToFit="1"/>
    </xf>
    <xf numFmtId="211" fontId="6" fillId="17" borderId="44" xfId="6" applyNumberFormat="1" applyFont="1" applyFill="1" applyBorder="1" applyAlignment="1">
      <alignment horizontal="center" vertical="center" wrapText="1"/>
    </xf>
    <xf numFmtId="208" fontId="123" fillId="17" borderId="174" xfId="6" applyNumberFormat="1" applyFont="1" applyFill="1" applyBorder="1" applyAlignment="1">
      <alignment horizontal="center" vertical="center"/>
    </xf>
    <xf numFmtId="210" fontId="6" fillId="17" borderId="174" xfId="6" applyNumberFormat="1" applyFont="1" applyFill="1" applyBorder="1" applyAlignment="1">
      <alignment horizontal="center" vertical="center" wrapText="1"/>
    </xf>
    <xf numFmtId="0" fontId="6" fillId="17" borderId="174" xfId="6" applyFont="1" applyFill="1" applyBorder="1" applyAlignment="1">
      <alignment horizontal="center" vertical="center" wrapText="1"/>
    </xf>
    <xf numFmtId="199" fontId="5" fillId="17" borderId="44" xfId="6" applyNumberFormat="1" applyFont="1" applyFill="1" applyBorder="1" applyAlignment="1">
      <alignment horizontal="left" vertical="center" wrapText="1" shrinkToFit="1"/>
    </xf>
    <xf numFmtId="0" fontId="13" fillId="17" borderId="174" xfId="6" applyFont="1" applyFill="1" applyBorder="1" applyAlignment="1">
      <alignment vertical="center" wrapText="1"/>
    </xf>
    <xf numFmtId="206" fontId="6" fillId="0" borderId="0" xfId="6" applyNumberFormat="1" applyFont="1" applyAlignment="1">
      <alignment horizontal="center" vertical="center" wrapText="1"/>
    </xf>
    <xf numFmtId="207" fontId="6" fillId="0" borderId="0" xfId="6" applyNumberFormat="1" applyFont="1" applyAlignment="1">
      <alignment horizontal="center" vertical="center" shrinkToFit="1"/>
    </xf>
    <xf numFmtId="211" fontId="6" fillId="0" borderId="0" xfId="6" applyNumberFormat="1" applyFont="1" applyAlignment="1">
      <alignment horizontal="center" vertical="center" wrapText="1"/>
    </xf>
    <xf numFmtId="210" fontId="6" fillId="0" borderId="0" xfId="6" applyNumberFormat="1" applyFont="1" applyAlignment="1">
      <alignment horizontal="center" vertical="center" wrapText="1"/>
    </xf>
    <xf numFmtId="0" fontId="6" fillId="0" borderId="0" xfId="6" applyFont="1" applyAlignment="1">
      <alignment horizontal="center" vertical="center" wrapText="1"/>
    </xf>
    <xf numFmtId="199" fontId="6" fillId="0" borderId="0" xfId="6" applyNumberFormat="1" applyFont="1" applyAlignment="1">
      <alignment horizontal="left" vertical="center" shrinkToFit="1"/>
    </xf>
    <xf numFmtId="199" fontId="125" fillId="0" borderId="0" xfId="6" applyNumberFormat="1" applyFont="1" applyAlignment="1">
      <alignment horizontal="left" vertical="center" wrapText="1" shrinkToFit="1"/>
    </xf>
    <xf numFmtId="0" fontId="6" fillId="0" borderId="0" xfId="6" applyFont="1" applyAlignment="1">
      <alignment vertical="center" wrapText="1"/>
    </xf>
    <xf numFmtId="199" fontId="6" fillId="0" borderId="0" xfId="6" applyNumberFormat="1" applyFont="1" applyAlignment="1">
      <alignment horizontal="center" vertical="center" wrapText="1"/>
    </xf>
    <xf numFmtId="199" fontId="6" fillId="0" borderId="0" xfId="6" applyNumberFormat="1" applyFont="1" applyAlignment="1">
      <alignment horizontal="right" vertical="center" wrapText="1"/>
    </xf>
    <xf numFmtId="0" fontId="6" fillId="0" borderId="0" xfId="6" applyFont="1">
      <alignment vertical="center"/>
    </xf>
    <xf numFmtId="38" fontId="10" fillId="15" borderId="46" xfId="0" applyNumberFormat="1" applyFont="1" applyFill="1" applyBorder="1" applyAlignment="1">
      <alignment vertical="center" shrinkToFit="1"/>
    </xf>
    <xf numFmtId="0" fontId="0" fillId="0" borderId="49" xfId="0" applyBorder="1" applyAlignment="1">
      <alignment vertical="center" wrapText="1"/>
    </xf>
    <xf numFmtId="0" fontId="83" fillId="0" borderId="47" xfId="0" applyFont="1" applyBorder="1" applyAlignment="1">
      <alignment vertical="center"/>
    </xf>
    <xf numFmtId="0" fontId="0" fillId="0" borderId="47" xfId="0" applyFont="1" applyBorder="1" applyAlignment="1">
      <alignment vertical="center"/>
    </xf>
    <xf numFmtId="0" fontId="0" fillId="0" borderId="48" xfId="0" applyFont="1" applyBorder="1" applyAlignment="1">
      <alignment vertical="center"/>
    </xf>
    <xf numFmtId="0" fontId="0" fillId="0" borderId="46" xfId="0" applyFont="1" applyBorder="1" applyAlignment="1">
      <alignment vertical="center"/>
    </xf>
    <xf numFmtId="38" fontId="10" fillId="13" borderId="46" xfId="2" applyFont="1" applyFill="1" applyBorder="1" applyAlignment="1">
      <alignment vertical="center" wrapText="1"/>
    </xf>
    <xf numFmtId="0" fontId="0" fillId="0" borderId="47" xfId="0" applyBorder="1" applyAlignment="1">
      <alignment vertical="center"/>
    </xf>
    <xf numFmtId="0" fontId="83" fillId="0" borderId="11" xfId="0" applyFont="1" applyBorder="1" applyAlignment="1">
      <alignment vertical="center"/>
    </xf>
    <xf numFmtId="0" fontId="83" fillId="0" borderId="0" xfId="0" applyFont="1" applyBorder="1" applyAlignment="1">
      <alignment vertical="center"/>
    </xf>
    <xf numFmtId="0" fontId="83" fillId="0" borderId="46" xfId="0" applyFont="1" applyBorder="1" applyAlignment="1">
      <alignment horizontal="left" vertical="center" shrinkToFit="1"/>
    </xf>
    <xf numFmtId="0" fontId="10" fillId="15" borderId="48" xfId="0" applyFont="1" applyFill="1" applyBorder="1" applyAlignment="1">
      <alignment horizontal="left" vertical="center" wrapText="1"/>
    </xf>
    <xf numFmtId="0" fontId="6" fillId="0" borderId="0" xfId="6" applyFont="1" applyBorder="1" applyAlignment="1">
      <alignment horizontal="right" vertical="center"/>
    </xf>
    <xf numFmtId="0" fontId="6" fillId="5" borderId="12" xfId="6" applyFont="1" applyFill="1" applyBorder="1" applyAlignment="1">
      <alignment horizontal="left" vertical="center"/>
    </xf>
    <xf numFmtId="0" fontId="9" fillId="0" borderId="0" xfId="0" applyFont="1" applyAlignment="1">
      <alignment vertical="center"/>
    </xf>
    <xf numFmtId="58" fontId="8" fillId="0" borderId="0" xfId="0" applyNumberFormat="1" applyFont="1" applyAlignment="1">
      <alignment horizontal="right"/>
    </xf>
    <xf numFmtId="204" fontId="8" fillId="0" borderId="0" xfId="14" applyNumberFormat="1" applyFont="1"/>
    <xf numFmtId="0" fontId="8" fillId="0" borderId="0" xfId="14" applyFont="1" applyAlignment="1">
      <alignment horizontal="left"/>
    </xf>
    <xf numFmtId="0" fontId="8" fillId="0" borderId="0" xfId="14" applyFont="1"/>
    <xf numFmtId="0" fontId="128" fillId="0" borderId="0" xfId="0" applyFont="1" applyAlignment="1">
      <alignment horizontal="center" vertical="center"/>
    </xf>
    <xf numFmtId="0" fontId="8" fillId="0" borderId="0" xfId="14" applyFont="1" applyAlignme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3"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vertical="top"/>
    </xf>
    <xf numFmtId="0" fontId="23" fillId="0" borderId="0" xfId="12" applyFont="1">
      <alignment vertical="center"/>
    </xf>
    <xf numFmtId="0" fontId="131" fillId="0" borderId="0" xfId="12" applyFont="1">
      <alignment vertical="center"/>
    </xf>
    <xf numFmtId="0" fontId="9" fillId="0" borderId="0" xfId="12" applyFont="1" applyAlignment="1">
      <alignment vertical="center" wrapText="1"/>
    </xf>
    <xf numFmtId="0" fontId="44" fillId="0" borderId="0" xfId="12" applyFont="1" applyAlignment="1">
      <alignment vertical="center" wrapText="1"/>
    </xf>
    <xf numFmtId="0" fontId="44" fillId="0" borderId="0" xfId="12" applyFont="1">
      <alignment vertical="center"/>
    </xf>
    <xf numFmtId="0" fontId="23" fillId="0" borderId="0" xfId="12" applyFont="1" applyAlignment="1">
      <alignment vertical="top"/>
    </xf>
    <xf numFmtId="0" fontId="23" fillId="0" borderId="0" xfId="12" applyFont="1" applyAlignment="1">
      <alignment horizontal="center" vertical="center"/>
    </xf>
    <xf numFmtId="0" fontId="26" fillId="0" borderId="0" xfId="12" applyFont="1" applyAlignment="1">
      <alignment horizontal="left" vertical="center" wrapText="1"/>
    </xf>
    <xf numFmtId="0" fontId="23" fillId="0" borderId="0" xfId="12" applyFont="1" applyAlignment="1">
      <alignment vertical="center" wrapText="1"/>
    </xf>
    <xf numFmtId="0" fontId="26" fillId="0" borderId="0" xfId="12" applyFont="1">
      <alignment vertical="center"/>
    </xf>
    <xf numFmtId="0" fontId="26" fillId="0" borderId="0" xfId="12" applyFont="1" applyAlignment="1">
      <alignment vertical="center" wrapText="1"/>
    </xf>
    <xf numFmtId="58" fontId="8" fillId="7" borderId="0" xfId="0" applyNumberFormat="1" applyFont="1" applyFill="1" applyAlignment="1">
      <alignment horizontal="right" vertical="center"/>
    </xf>
    <xf numFmtId="0" fontId="23" fillId="7" borderId="0" xfId="0" applyFont="1" applyFill="1" applyAlignment="1">
      <alignment horizontal="center" vertical="center"/>
    </xf>
    <xf numFmtId="0" fontId="23" fillId="5" borderId="46"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0" xfId="14" applyFont="1" applyAlignment="1" applyProtection="1">
      <alignment vertical="center"/>
    </xf>
    <xf numFmtId="0" fontId="95" fillId="0" borderId="0" xfId="0" applyFont="1" applyFill="1">
      <alignment vertical="center"/>
    </xf>
    <xf numFmtId="0" fontId="18" fillId="0" borderId="0" xfId="0" applyFont="1" applyFill="1">
      <alignment vertical="center"/>
    </xf>
    <xf numFmtId="0" fontId="9" fillId="0" borderId="12" xfId="0" applyFont="1" applyBorder="1" applyAlignment="1">
      <alignment vertical="center"/>
    </xf>
    <xf numFmtId="0" fontId="98" fillId="18" borderId="46" xfId="0" applyFont="1" applyFill="1" applyBorder="1" applyAlignment="1" applyProtection="1">
      <alignment horizontal="center" vertical="center" shrinkToFit="1"/>
    </xf>
    <xf numFmtId="0" fontId="8" fillId="7" borderId="1" xfId="0" applyFont="1" applyFill="1" applyBorder="1" applyAlignment="1">
      <alignment vertical="center"/>
    </xf>
    <xf numFmtId="0" fontId="8" fillId="18" borderId="1" xfId="0" applyFont="1" applyFill="1" applyBorder="1" applyAlignment="1">
      <alignment vertical="center"/>
    </xf>
    <xf numFmtId="0" fontId="23" fillId="18" borderId="46" xfId="0" applyFont="1" applyFill="1" applyBorder="1" applyAlignment="1">
      <alignment horizontal="center" vertical="center"/>
    </xf>
    <xf numFmtId="0" fontId="23" fillId="18" borderId="0" xfId="0" applyFont="1" applyFill="1" applyAlignment="1">
      <alignment horizontal="center" vertical="center"/>
    </xf>
    <xf numFmtId="0" fontId="9" fillId="0" borderId="6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vertical="top" textRotation="255" wrapText="1"/>
    </xf>
    <xf numFmtId="0" fontId="44" fillId="9" borderId="179" xfId="0" applyFont="1" applyFill="1" applyBorder="1" applyAlignment="1" applyProtection="1">
      <alignment horizontal="center" vertical="top" wrapText="1"/>
    </xf>
    <xf numFmtId="0" fontId="15" fillId="9" borderId="180" xfId="0" applyFont="1" applyFill="1" applyBorder="1" applyAlignment="1" applyProtection="1">
      <alignment horizontal="left" vertical="center" shrinkToFit="1"/>
    </xf>
    <xf numFmtId="0" fontId="72" fillId="3" borderId="181" xfId="0" applyFont="1" applyFill="1" applyBorder="1" applyAlignment="1" applyProtection="1">
      <alignment horizontal="center" vertical="center" wrapText="1"/>
    </xf>
    <xf numFmtId="0" fontId="8" fillId="8" borderId="46" xfId="0" applyFont="1" applyFill="1" applyBorder="1" applyAlignment="1">
      <alignment horizontal="left" vertical="center"/>
    </xf>
    <xf numFmtId="0" fontId="8" fillId="0" borderId="0" xfId="0" applyFont="1" applyFill="1" applyAlignment="1">
      <alignment horizontal="left"/>
    </xf>
    <xf numFmtId="184" fontId="48" fillId="0" borderId="9" xfId="2" applyNumberFormat="1" applyFont="1" applyFill="1" applyBorder="1" applyAlignment="1">
      <alignment horizontal="center" vertical="center" textRotation="255" shrinkToFit="1"/>
    </xf>
    <xf numFmtId="0" fontId="9" fillId="18" borderId="5" xfId="0" applyNumberFormat="1" applyFont="1" applyFill="1" applyBorder="1" applyAlignment="1">
      <alignment horizontal="right" vertical="center" shrinkToFit="1"/>
    </xf>
    <xf numFmtId="0" fontId="19" fillId="18" borderId="12" xfId="0" applyNumberFormat="1" applyFont="1" applyFill="1" applyBorder="1" applyAlignment="1">
      <alignment horizontal="center" vertical="center" shrinkToFit="1"/>
    </xf>
    <xf numFmtId="0" fontId="9" fillId="18" borderId="13" xfId="0" applyNumberFormat="1" applyFont="1" applyFill="1" applyBorder="1" applyAlignment="1">
      <alignment horizontal="left" vertical="center" shrinkToFit="1"/>
    </xf>
    <xf numFmtId="0" fontId="0" fillId="0" borderId="0" xfId="0" applyAlignment="1">
      <alignment horizontal="center" vertical="center"/>
    </xf>
    <xf numFmtId="0" fontId="95" fillId="0" borderId="0" xfId="0" applyFont="1" applyAlignment="1">
      <alignment horizontal="center" vertical="center"/>
    </xf>
    <xf numFmtId="0" fontId="0" fillId="0" borderId="0" xfId="0" applyFont="1" applyBorder="1" applyAlignment="1">
      <alignment vertical="center" wrapText="1"/>
    </xf>
    <xf numFmtId="0" fontId="0" fillId="0" borderId="0" xfId="0" applyFill="1">
      <alignment vertical="center"/>
    </xf>
    <xf numFmtId="0" fontId="0" fillId="0" borderId="0" xfId="0" applyFill="1" applyBorder="1" applyAlignment="1">
      <alignment horizontal="center" vertical="center"/>
    </xf>
    <xf numFmtId="0" fontId="135"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48" xfId="0" applyFill="1" applyBorder="1" applyAlignment="1">
      <alignment vertical="center"/>
    </xf>
    <xf numFmtId="0" fontId="135" fillId="0" borderId="48" xfId="0" applyFont="1" applyFill="1" applyBorder="1" applyAlignment="1">
      <alignment vertical="center"/>
    </xf>
    <xf numFmtId="0" fontId="0" fillId="0" borderId="48" xfId="0" applyFont="1" applyFill="1" applyBorder="1" applyAlignment="1">
      <alignment vertical="center" wrapText="1"/>
    </xf>
    <xf numFmtId="0" fontId="16" fillId="0" borderId="48" xfId="0" applyFont="1" applyFill="1" applyBorder="1" applyAlignment="1">
      <alignment vertical="center" wrapText="1"/>
    </xf>
    <xf numFmtId="0" fontId="16" fillId="0" borderId="0" xfId="0" applyFont="1" applyFill="1" applyBorder="1" applyAlignment="1">
      <alignment vertical="center"/>
    </xf>
    <xf numFmtId="0" fontId="98" fillId="18" borderId="0" xfId="0" applyFont="1" applyFill="1" applyBorder="1" applyAlignment="1" applyProtection="1">
      <alignment horizontal="center" vertical="center"/>
    </xf>
    <xf numFmtId="0" fontId="98" fillId="18" borderId="6" xfId="0" applyFont="1" applyFill="1" applyBorder="1" applyAlignment="1" applyProtection="1">
      <alignment horizontal="center" vertical="center"/>
    </xf>
    <xf numFmtId="0" fontId="16" fillId="3" borderId="182" xfId="0" applyFont="1" applyFill="1" applyBorder="1">
      <alignment vertical="center"/>
    </xf>
    <xf numFmtId="0" fontId="16" fillId="3" borderId="175" xfId="0" applyFont="1" applyFill="1" applyBorder="1">
      <alignment vertical="center"/>
    </xf>
    <xf numFmtId="0" fontId="16" fillId="3" borderId="183" xfId="0" applyFont="1" applyFill="1" applyBorder="1">
      <alignment vertical="center"/>
    </xf>
    <xf numFmtId="0" fontId="16" fillId="3" borderId="184" xfId="0" applyFont="1" applyFill="1" applyBorder="1">
      <alignment vertical="center"/>
    </xf>
    <xf numFmtId="214" fontId="10" fillId="15" borderId="46" xfId="2" applyNumberFormat="1" applyFont="1" applyFill="1" applyBorder="1" applyAlignment="1">
      <alignment vertical="center" shrinkToFit="1"/>
    </xf>
    <xf numFmtId="214" fontId="76" fillId="0" borderId="0" xfId="2" applyNumberFormat="1" applyFont="1" applyAlignment="1">
      <alignment vertical="center" shrinkToFit="1"/>
    </xf>
    <xf numFmtId="0" fontId="9" fillId="0" borderId="47" xfId="6" applyFont="1" applyFill="1" applyBorder="1" applyAlignment="1">
      <alignment vertical="center"/>
    </xf>
    <xf numFmtId="0" fontId="9" fillId="0" borderId="49" xfId="6" applyFont="1" applyFill="1" applyBorder="1" applyAlignment="1">
      <alignment vertical="center"/>
    </xf>
    <xf numFmtId="0" fontId="9" fillId="0" borderId="46" xfId="6" applyFont="1" applyFill="1" applyBorder="1" applyAlignment="1">
      <alignment vertical="center"/>
    </xf>
    <xf numFmtId="0" fontId="6" fillId="3" borderId="0" xfId="0" applyFont="1" applyFill="1">
      <alignment vertical="center"/>
    </xf>
    <xf numFmtId="0" fontId="4" fillId="0" borderId="0" xfId="0" applyFont="1" applyFill="1" applyAlignment="1">
      <alignment vertical="center" wrapText="1"/>
    </xf>
    <xf numFmtId="0" fontId="4" fillId="13" borderId="6" xfId="0" applyFont="1" applyFill="1" applyBorder="1" applyAlignment="1">
      <alignment vertical="center" wrapText="1"/>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11" fillId="0" borderId="7" xfId="0" applyFont="1" applyBorder="1">
      <alignment vertical="center"/>
    </xf>
    <xf numFmtId="0" fontId="5" fillId="0" borderId="46" xfId="0" applyFont="1" applyFill="1" applyBorder="1" applyAlignment="1">
      <alignment horizontal="left" vertical="center" wrapText="1"/>
    </xf>
    <xf numFmtId="0" fontId="5" fillId="0" borderId="7" xfId="0" applyFont="1" applyFill="1" applyBorder="1" applyAlignment="1">
      <alignment horizontal="center" vertical="center"/>
    </xf>
    <xf numFmtId="0" fontId="5" fillId="2" borderId="46" xfId="0" applyFont="1" applyFill="1" applyBorder="1" applyAlignment="1">
      <alignment horizontal="center" vertical="center" shrinkToFit="1"/>
    </xf>
    <xf numFmtId="0" fontId="11" fillId="0" borderId="9" xfId="0" applyFont="1" applyBorder="1" applyAlignment="1">
      <alignment vertical="center"/>
    </xf>
    <xf numFmtId="0" fontId="11" fillId="0" borderId="11" xfId="0" applyFont="1" applyBorder="1" applyAlignment="1">
      <alignment vertical="center"/>
    </xf>
    <xf numFmtId="0" fontId="11" fillId="0" borderId="5" xfId="0" applyFont="1" applyBorder="1" applyAlignment="1">
      <alignment vertical="center"/>
    </xf>
    <xf numFmtId="0" fontId="142" fillId="11" borderId="46" xfId="0" applyFont="1" applyFill="1" applyBorder="1" applyAlignment="1">
      <alignment horizontal="center" vertical="center"/>
    </xf>
    <xf numFmtId="0" fontId="7" fillId="0" borderId="0" xfId="0" applyFont="1" applyFill="1" applyBorder="1">
      <alignment vertical="center"/>
    </xf>
    <xf numFmtId="0" fontId="55" fillId="0" borderId="0" xfId="0" applyFont="1" applyFill="1" applyBorder="1" applyAlignment="1">
      <alignment vertical="center" wrapText="1"/>
    </xf>
    <xf numFmtId="0" fontId="13" fillId="0" borderId="0" xfId="0" applyFont="1" applyFill="1" applyBorder="1" applyAlignment="1">
      <alignment vertical="center" wrapText="1"/>
    </xf>
    <xf numFmtId="38" fontId="0" fillId="18" borderId="46" xfId="2" applyFont="1" applyFill="1" applyBorder="1">
      <alignment vertical="center"/>
    </xf>
    <xf numFmtId="38" fontId="44" fillId="0" borderId="195" xfId="2" applyFont="1" applyBorder="1" applyAlignment="1">
      <alignment vertical="center" wrapText="1"/>
    </xf>
    <xf numFmtId="0" fontId="48" fillId="5" borderId="3" xfId="0" applyFont="1" applyFill="1" applyBorder="1" applyAlignment="1">
      <alignment vertical="center"/>
    </xf>
    <xf numFmtId="0" fontId="48" fillId="5" borderId="3" xfId="0" applyFont="1" applyFill="1" applyBorder="1">
      <alignment vertical="center"/>
    </xf>
    <xf numFmtId="0" fontId="48" fillId="5" borderId="136" xfId="0" applyFont="1" applyFill="1" applyBorder="1">
      <alignment vertical="center"/>
    </xf>
    <xf numFmtId="0" fontId="144" fillId="0" borderId="46" xfId="19" applyFont="1" applyFill="1" applyBorder="1" applyAlignment="1">
      <alignment horizontal="left" vertical="center"/>
    </xf>
    <xf numFmtId="0" fontId="144" fillId="0" borderId="46" xfId="19" applyFont="1" applyBorder="1" applyAlignment="1">
      <alignment vertical="center" wrapText="1"/>
    </xf>
    <xf numFmtId="0" fontId="144" fillId="19" borderId="3" xfId="19" applyFont="1" applyFill="1" applyBorder="1" applyAlignment="1">
      <alignment vertical="center" wrapText="1"/>
    </xf>
    <xf numFmtId="0" fontId="144" fillId="0" borderId="1" xfId="19" applyFont="1" applyBorder="1" applyAlignment="1">
      <alignment vertical="center" wrapText="1"/>
    </xf>
    <xf numFmtId="0" fontId="144" fillId="0" borderId="51" xfId="19" applyFont="1" applyBorder="1">
      <alignment vertical="center"/>
    </xf>
    <xf numFmtId="0" fontId="144" fillId="0" borderId="46" xfId="19" applyFont="1" applyBorder="1">
      <alignment vertical="center"/>
    </xf>
    <xf numFmtId="0" fontId="144" fillId="0" borderId="46" xfId="19" applyFont="1" applyBorder="1" applyAlignment="1">
      <alignment vertical="center"/>
    </xf>
    <xf numFmtId="0" fontId="55" fillId="0" borderId="0" xfId="6" applyFont="1">
      <alignment vertical="center"/>
    </xf>
    <xf numFmtId="0" fontId="111" fillId="2" borderId="9" xfId="6" applyFont="1" applyFill="1" applyBorder="1" applyAlignment="1">
      <alignment horizontal="center" vertical="center" wrapText="1"/>
    </xf>
    <xf numFmtId="0" fontId="111" fillId="2" borderId="162" xfId="6" applyFont="1" applyFill="1" applyBorder="1" applyAlignment="1">
      <alignment horizontal="center" vertical="center" wrapText="1"/>
    </xf>
    <xf numFmtId="0" fontId="112" fillId="2" borderId="6" xfId="13" applyFont="1" applyFill="1" applyBorder="1" applyAlignment="1">
      <alignment horizontal="center" vertical="center" wrapText="1"/>
    </xf>
    <xf numFmtId="0" fontId="112" fillId="2" borderId="9" xfId="13" applyFont="1" applyFill="1" applyBorder="1" applyAlignment="1">
      <alignment horizontal="center" vertical="center" wrapText="1"/>
    </xf>
    <xf numFmtId="0" fontId="111" fillId="2" borderId="51" xfId="6" applyFont="1" applyFill="1" applyBorder="1" applyAlignment="1">
      <alignment horizontal="center" vertical="center" wrapText="1"/>
    </xf>
    <xf numFmtId="0" fontId="119" fillId="2" borderId="161" xfId="13" applyFont="1" applyFill="1" applyBorder="1" applyAlignment="1">
      <alignment horizontal="center" vertical="center" wrapText="1" shrinkToFit="1"/>
    </xf>
    <xf numFmtId="0" fontId="122" fillId="10" borderId="106" xfId="13" applyFont="1" applyFill="1" applyBorder="1" applyAlignment="1">
      <alignment horizontal="center" vertical="center" wrapText="1" shrinkToFit="1"/>
    </xf>
    <xf numFmtId="0" fontId="122" fillId="10" borderId="67" xfId="13" applyFont="1" applyFill="1" applyBorder="1" applyAlignment="1">
      <alignment horizontal="center" vertical="center" wrapText="1" shrinkToFit="1"/>
    </xf>
    <xf numFmtId="0" fontId="122" fillId="10" borderId="162" xfId="13" applyFont="1" applyFill="1" applyBorder="1" applyAlignment="1">
      <alignment horizontal="center" vertical="center" wrapText="1" shrinkToFit="1"/>
    </xf>
    <xf numFmtId="0" fontId="122" fillId="10" borderId="163" xfId="13" applyFont="1" applyFill="1" applyBorder="1" applyAlignment="1">
      <alignment horizontal="center" vertical="center" wrapText="1" shrinkToFit="1"/>
    </xf>
    <xf numFmtId="38" fontId="119" fillId="0" borderId="48" xfId="2" applyFont="1" applyFill="1" applyBorder="1" applyAlignment="1">
      <alignment horizontal="right" vertical="center"/>
    </xf>
    <xf numFmtId="0" fontId="13" fillId="0" borderId="11" xfId="17" applyFont="1" applyBorder="1" applyAlignment="1">
      <alignment horizontal="left" vertical="center"/>
    </xf>
    <xf numFmtId="0" fontId="13" fillId="0" borderId="0" xfId="17" applyFont="1" applyBorder="1" applyAlignment="1">
      <alignment horizontal="left" vertical="center" wrapText="1"/>
    </xf>
    <xf numFmtId="0" fontId="12" fillId="0" borderId="11" xfId="0" applyFont="1" applyBorder="1">
      <alignment vertical="center"/>
    </xf>
    <xf numFmtId="0" fontId="148" fillId="2" borderId="44" xfId="13" applyFont="1" applyFill="1" applyBorder="1" applyAlignment="1">
      <alignment horizontal="center" vertical="center" wrapText="1"/>
    </xf>
    <xf numFmtId="0" fontId="5" fillId="10" borderId="44" xfId="13" applyFont="1" applyFill="1" applyBorder="1" applyAlignment="1">
      <alignment horizontal="center" vertical="center"/>
    </xf>
    <xf numFmtId="0" fontId="112" fillId="3" borderId="168" xfId="0" applyFont="1" applyFill="1" applyBorder="1" applyAlignment="1">
      <alignment horizontal="center" vertical="center"/>
    </xf>
    <xf numFmtId="0" fontId="116" fillId="3" borderId="168" xfId="0" applyFont="1" applyFill="1" applyBorder="1" applyAlignment="1">
      <alignment horizontal="left" vertical="center" wrapText="1"/>
    </xf>
    <xf numFmtId="0" fontId="116" fillId="3" borderId="170" xfId="0" applyFont="1" applyFill="1" applyBorder="1" applyAlignment="1">
      <alignment horizontal="left" vertical="center" wrapText="1"/>
    </xf>
    <xf numFmtId="0" fontId="0" fillId="0" borderId="49" xfId="0" applyFill="1" applyBorder="1" applyAlignment="1" applyProtection="1">
      <alignment vertical="center" shrinkToFit="1"/>
    </xf>
    <xf numFmtId="199" fontId="125" fillId="5" borderId="44" xfId="6" applyNumberFormat="1" applyFont="1" applyFill="1" applyBorder="1" applyAlignment="1">
      <alignment horizontal="left" vertical="center" wrapText="1" shrinkToFit="1"/>
    </xf>
    <xf numFmtId="210" fontId="6" fillId="5" borderId="78" xfId="6" applyNumberFormat="1" applyFont="1" applyFill="1" applyBorder="1" applyAlignment="1">
      <alignment horizontal="center" vertical="center" shrinkToFit="1"/>
    </xf>
    <xf numFmtId="210" fontId="6" fillId="5" borderId="44" xfId="6" applyNumberFormat="1" applyFont="1" applyFill="1" applyBorder="1" applyAlignment="1">
      <alignment horizontal="center" vertical="center" shrinkToFit="1"/>
    </xf>
    <xf numFmtId="0" fontId="7" fillId="0" borderId="0" xfId="6" applyFont="1" applyAlignment="1">
      <alignment horizontal="left" vertical="center"/>
    </xf>
    <xf numFmtId="0" fontId="9" fillId="0" borderId="0" xfId="0" applyFont="1" applyBorder="1" applyAlignment="1">
      <alignment horizontal="center" vertical="center"/>
    </xf>
    <xf numFmtId="38" fontId="38" fillId="5" borderId="0" xfId="0" applyNumberFormat="1" applyFont="1" applyFill="1" applyBorder="1">
      <alignment vertical="center"/>
    </xf>
    <xf numFmtId="38" fontId="6" fillId="0" borderId="118" xfId="0" applyNumberFormat="1" applyFont="1" applyBorder="1" applyAlignment="1">
      <alignment vertical="center" shrinkToFit="1"/>
    </xf>
    <xf numFmtId="0" fontId="112" fillId="3" borderId="199" xfId="0" applyFont="1" applyFill="1" applyBorder="1" applyAlignment="1">
      <alignment horizontal="center" vertical="center" shrinkToFit="1"/>
    </xf>
    <xf numFmtId="0" fontId="6" fillId="5" borderId="82" xfId="0" applyFont="1" applyFill="1" applyBorder="1">
      <alignment vertical="center"/>
    </xf>
    <xf numFmtId="0" fontId="0" fillId="0" borderId="0" xfId="0">
      <alignment vertical="center"/>
    </xf>
    <xf numFmtId="0" fontId="0" fillId="0" borderId="0" xfId="0" applyAlignment="1">
      <alignment vertical="center" wrapText="1"/>
    </xf>
    <xf numFmtId="0" fontId="80" fillId="0" borderId="48" xfId="0" applyFont="1" applyBorder="1" applyAlignment="1">
      <alignment horizontal="left" vertical="center"/>
    </xf>
    <xf numFmtId="0" fontId="77"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Fill="1" applyBorder="1" applyAlignment="1">
      <alignment horizontal="center" vertical="center" wrapText="1"/>
    </xf>
    <xf numFmtId="194" fontId="0" fillId="14" borderId="46" xfId="0" applyNumberFormat="1" applyFill="1" applyBorder="1" applyAlignment="1">
      <alignment horizontal="center" vertical="center" wrapText="1"/>
    </xf>
    <xf numFmtId="194" fontId="0" fillId="0" borderId="46" xfId="0" applyNumberFormat="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Fill="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Fill="1" applyBorder="1" applyAlignment="1">
      <alignment horizontal="center" vertical="center" shrinkToFit="1"/>
    </xf>
    <xf numFmtId="195" fontId="79" fillId="14" borderId="27" xfId="0" applyNumberFormat="1" applyFont="1" applyFill="1" applyBorder="1" applyAlignment="1">
      <alignment horizontal="center" vertical="center" shrinkToFit="1"/>
    </xf>
    <xf numFmtId="195" fontId="79" fillId="0" borderId="27" xfId="0" applyNumberFormat="1" applyFont="1" applyFill="1" applyBorder="1" applyAlignment="1">
      <alignment horizontal="center" vertical="center" shrinkToFit="1"/>
    </xf>
    <xf numFmtId="195" fontId="79" fillId="14" borderId="46" xfId="0" applyNumberFormat="1" applyFont="1" applyFill="1" applyBorder="1" applyAlignment="1">
      <alignment horizontal="center" vertical="center" shrinkToFit="1"/>
    </xf>
    <xf numFmtId="195" fontId="79"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79" fillId="14" borderId="89" xfId="0" applyNumberFormat="1" applyFont="1" applyFill="1" applyBorder="1" applyAlignment="1">
      <alignment horizontal="center" vertical="center" shrinkToFit="1"/>
    </xf>
    <xf numFmtId="0" fontId="0" fillId="0" borderId="48" xfId="0" applyBorder="1" applyAlignment="1">
      <alignment vertical="center" wrapText="1"/>
    </xf>
    <xf numFmtId="0" fontId="2" fillId="0" borderId="0" xfId="0" applyFont="1">
      <alignment vertical="center"/>
    </xf>
    <xf numFmtId="0" fontId="10" fillId="0" borderId="0" xfId="0" applyFont="1" applyAlignment="1">
      <alignment vertical="center" shrinkToFit="1"/>
    </xf>
    <xf numFmtId="0" fontId="0" fillId="0" borderId="48" xfId="0" applyBorder="1">
      <alignment vertical="center"/>
    </xf>
    <xf numFmtId="0" fontId="81" fillId="0" borderId="48" xfId="0" applyFont="1" applyBorder="1" applyAlignment="1">
      <alignment horizontal="left" vertical="center"/>
    </xf>
    <xf numFmtId="0" fontId="76" fillId="0" borderId="0" xfId="0" applyFont="1" applyAlignment="1">
      <alignment vertical="center" shrinkToFit="1"/>
    </xf>
    <xf numFmtId="38" fontId="76" fillId="0" borderId="0" xfId="2" applyFont="1" applyAlignment="1">
      <alignment vertical="center" shrinkToFit="1"/>
    </xf>
    <xf numFmtId="0" fontId="76" fillId="0" borderId="0" xfId="0" applyFont="1">
      <alignment vertical="center"/>
    </xf>
    <xf numFmtId="191" fontId="76" fillId="0" borderId="0" xfId="1" applyNumberFormat="1" applyFont="1" applyAlignment="1">
      <alignment vertical="center" shrinkToFit="1"/>
    </xf>
    <xf numFmtId="195" fontId="79" fillId="0" borderId="27" xfId="0" applyNumberFormat="1" applyFont="1" applyBorder="1" applyAlignment="1">
      <alignment horizontal="center" vertical="center" shrinkToFit="1"/>
    </xf>
    <xf numFmtId="195" fontId="79" fillId="3" borderId="27" xfId="0" applyNumberFormat="1" applyFont="1" applyFill="1" applyBorder="1" applyAlignment="1">
      <alignment horizontal="center" vertical="center" shrinkToFit="1"/>
    </xf>
    <xf numFmtId="195" fontId="79" fillId="13" borderId="27" xfId="0" applyNumberFormat="1" applyFont="1" applyFill="1" applyBorder="1" applyAlignment="1">
      <alignment horizontal="center" vertical="center" shrinkToFit="1"/>
    </xf>
    <xf numFmtId="0" fontId="4"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79" fillId="0" borderId="0" xfId="0" applyFont="1" applyAlignment="1">
      <alignment horizontal="center" vertical="center" shrinkToFit="1"/>
    </xf>
    <xf numFmtId="0" fontId="53" fillId="0" borderId="46" xfId="16" applyFont="1" applyBorder="1" applyAlignment="1">
      <alignment vertical="center" shrinkToFit="1"/>
    </xf>
    <xf numFmtId="0" fontId="10" fillId="13" borderId="46" xfId="0" applyFont="1" applyFill="1" applyBorder="1" applyAlignment="1">
      <alignment vertical="center" shrinkToFit="1"/>
    </xf>
    <xf numFmtId="0" fontId="10" fillId="14" borderId="46" xfId="0" applyFont="1" applyFill="1" applyBorder="1" applyAlignment="1">
      <alignment vertical="center" shrinkToFit="1"/>
    </xf>
    <xf numFmtId="0" fontId="10" fillId="0" borderId="46" xfId="0" applyFont="1" applyFill="1" applyBorder="1" applyAlignment="1">
      <alignment vertical="center" shrinkToFit="1"/>
    </xf>
    <xf numFmtId="38" fontId="10" fillId="0" borderId="46" xfId="2" applyFont="1" applyFill="1" applyBorder="1" applyAlignment="1">
      <alignment vertical="center" shrinkToFit="1"/>
    </xf>
    <xf numFmtId="38" fontId="10" fillId="0" borderId="46" xfId="2" applyFont="1" applyBorder="1" applyAlignment="1">
      <alignment vertical="center" shrinkToFit="1"/>
    </xf>
    <xf numFmtId="38" fontId="10" fillId="13" borderId="46" xfId="2" applyFont="1" applyFill="1" applyBorder="1" applyAlignment="1">
      <alignment vertical="center" shrinkToFit="1"/>
    </xf>
    <xf numFmtId="191" fontId="10" fillId="14" borderId="46" xfId="0" applyNumberFormat="1" applyFont="1" applyFill="1" applyBorder="1" applyAlignment="1">
      <alignment vertical="center" shrinkToFit="1"/>
    </xf>
    <xf numFmtId="38" fontId="10" fillId="14" borderId="46" xfId="2" applyFont="1" applyFill="1" applyBorder="1" applyAlignment="1">
      <alignment vertical="center" shrinkToFit="1"/>
    </xf>
    <xf numFmtId="38" fontId="10" fillId="14" borderId="47" xfId="2" applyFont="1" applyFill="1" applyBorder="1" applyAlignment="1">
      <alignment vertical="center" shrinkToFit="1"/>
    </xf>
    <xf numFmtId="38" fontId="10" fillId="0" borderId="47" xfId="2" applyFont="1" applyBorder="1" applyAlignment="1">
      <alignment horizontal="right" vertical="center" shrinkToFit="1"/>
    </xf>
    <xf numFmtId="38" fontId="10" fillId="0" borderId="3" xfId="2" applyFont="1" applyBorder="1" applyAlignment="1">
      <alignment vertical="center" shrinkToFit="1"/>
    </xf>
    <xf numFmtId="38" fontId="10" fillId="14" borderId="3" xfId="2" applyFont="1" applyFill="1" applyBorder="1" applyAlignment="1">
      <alignment vertical="center" shrinkToFit="1"/>
    </xf>
    <xf numFmtId="38" fontId="10" fillId="13" borderId="3" xfId="2" applyFont="1" applyFill="1" applyBorder="1" applyAlignment="1">
      <alignment vertical="center" shrinkToFi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6" xfId="0" applyFont="1" applyBorder="1" applyAlignment="1">
      <alignment horizontal="left" vertical="center"/>
    </xf>
    <xf numFmtId="0" fontId="4" fillId="14" borderId="12" xfId="0" applyFont="1" applyFill="1" applyBorder="1" applyAlignment="1">
      <alignment vertical="center" wrapText="1"/>
    </xf>
    <xf numFmtId="0" fontId="81" fillId="0" borderId="6" xfId="0" applyFont="1" applyBorder="1" applyAlignment="1">
      <alignment horizontal="left" vertical="center"/>
    </xf>
    <xf numFmtId="38" fontId="76"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0" fontId="0" fillId="0" borderId="46" xfId="0" applyBorder="1" applyAlignment="1">
      <alignment vertical="center" shrinkToFit="1"/>
    </xf>
    <xf numFmtId="38" fontId="76" fillId="0" borderId="0" xfId="2" applyFont="1" applyFill="1" applyAlignment="1">
      <alignment vertical="center" shrinkToFit="1"/>
    </xf>
    <xf numFmtId="0" fontId="4"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0" fillId="13" borderId="47" xfId="2" applyFont="1" applyFill="1" applyBorder="1" applyAlignment="1">
      <alignment vertical="center" shrinkToFit="1"/>
    </xf>
    <xf numFmtId="38" fontId="10"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4" fillId="13" borderId="48" xfId="0" applyFont="1" applyFill="1" applyBorder="1" applyAlignment="1">
      <alignment vertical="center" wrapText="1"/>
    </xf>
    <xf numFmtId="0" fontId="4" fillId="14" borderId="48" xfId="0" applyFont="1" applyFill="1" applyBorder="1" applyAlignment="1">
      <alignment vertical="center" wrapText="1"/>
    </xf>
    <xf numFmtId="0" fontId="4" fillId="14" borderId="49" xfId="0" applyFont="1" applyFill="1" applyBorder="1" applyAlignment="1">
      <alignment vertical="center" wrapText="1"/>
    </xf>
    <xf numFmtId="0" fontId="0" fillId="0" borderId="49" xfId="0" applyBorder="1" applyAlignment="1">
      <alignment horizontal="left" vertical="center"/>
    </xf>
    <xf numFmtId="0" fontId="83" fillId="0" borderId="47" xfId="0" applyFont="1" applyBorder="1" applyAlignment="1">
      <alignment horizontal="left" vertical="center"/>
    </xf>
    <xf numFmtId="0" fontId="0" fillId="0" borderId="48" xfId="0" applyBorder="1" applyAlignment="1">
      <alignment horizontal="left" vertical="center"/>
    </xf>
    <xf numFmtId="0" fontId="4" fillId="0" borderId="49" xfId="0" applyFont="1" applyBorder="1" applyAlignment="1">
      <alignment vertical="center" wrapText="1"/>
    </xf>
    <xf numFmtId="0" fontId="4" fillId="0" borderId="50" xfId="0" applyFont="1" applyBorder="1" applyAlignment="1">
      <alignment vertical="center" wrapText="1"/>
    </xf>
    <xf numFmtId="38" fontId="10" fillId="13" borderId="47" xfId="2" applyFont="1" applyFill="1" applyBorder="1" applyAlignment="1">
      <alignment horizontal="right" vertical="center" shrinkToFit="1"/>
    </xf>
    <xf numFmtId="38" fontId="10" fillId="3" borderId="46" xfId="2" applyFont="1" applyFill="1" applyBorder="1" applyAlignment="1">
      <alignment vertical="center" wrapText="1"/>
    </xf>
    <xf numFmtId="0" fontId="0" fillId="0" borderId="47" xfId="0" applyBorder="1">
      <alignment vertical="center"/>
    </xf>
    <xf numFmtId="0" fontId="0" fillId="0" borderId="49" xfId="0" applyBorder="1">
      <alignment vertical="center"/>
    </xf>
    <xf numFmtId="0" fontId="2" fillId="11" borderId="0" xfId="0" applyFont="1" applyFill="1">
      <alignment vertical="center"/>
    </xf>
    <xf numFmtId="0" fontId="0" fillId="11" borderId="0" xfId="0" applyFill="1">
      <alignment vertical="center"/>
    </xf>
    <xf numFmtId="0" fontId="4" fillId="13" borderId="13" xfId="0" applyFont="1" applyFill="1" applyBorder="1" applyAlignment="1">
      <alignment vertical="center" wrapText="1"/>
    </xf>
    <xf numFmtId="0" fontId="4" fillId="3" borderId="48" xfId="0" applyFont="1" applyFill="1" applyBorder="1" applyAlignment="1">
      <alignment vertical="center" wrapText="1"/>
    </xf>
    <xf numFmtId="38" fontId="10" fillId="3" borderId="46" xfId="2" applyFont="1" applyFill="1" applyBorder="1" applyAlignment="1">
      <alignment vertical="center" shrinkToFit="1"/>
    </xf>
    <xf numFmtId="0" fontId="10" fillId="3" borderId="46" xfId="0" applyFont="1" applyFill="1" applyBorder="1" applyAlignment="1">
      <alignment vertical="center" shrinkToFit="1"/>
    </xf>
    <xf numFmtId="0" fontId="80"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0" fillId="3" borderId="47" xfId="2" applyFont="1" applyFill="1" applyBorder="1" applyAlignment="1">
      <alignment vertical="center" shrinkToFit="1"/>
    </xf>
    <xf numFmtId="0" fontId="71" fillId="3" borderId="48" xfId="0" applyFont="1" applyFill="1" applyBorder="1" applyAlignment="1">
      <alignment horizontal="left" vertical="center"/>
    </xf>
    <xf numFmtId="0" fontId="0" fillId="11" borderId="0" xfId="0" applyFont="1" applyFill="1">
      <alignment vertical="center"/>
    </xf>
    <xf numFmtId="0" fontId="4" fillId="13" borderId="9" xfId="0" applyFont="1" applyFill="1" applyBorder="1" applyAlignment="1">
      <alignment vertical="center" wrapText="1"/>
    </xf>
    <xf numFmtId="0" fontId="81" fillId="13" borderId="0" xfId="0" applyFont="1" applyFill="1" applyAlignment="1">
      <alignment vertical="center" wrapText="1"/>
    </xf>
    <xf numFmtId="0" fontId="4" fillId="0" borderId="48" xfId="0" applyFont="1" applyBorder="1" applyAlignment="1">
      <alignment vertical="center" wrapText="1"/>
    </xf>
    <xf numFmtId="0" fontId="44" fillId="0" borderId="0" xfId="0" applyFont="1">
      <alignment vertical="center"/>
    </xf>
    <xf numFmtId="0" fontId="9" fillId="0" borderId="0" xfId="14" applyFont="1" applyAlignment="1">
      <alignment wrapText="1"/>
    </xf>
    <xf numFmtId="0" fontId="2" fillId="0" borderId="49" xfId="0" applyFont="1" applyBorder="1" applyAlignment="1">
      <alignment vertical="center" shrinkToFi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12" xfId="0" applyFont="1" applyBorder="1" applyAlignment="1">
      <alignment horizontal="left" vertical="center"/>
    </xf>
    <xf numFmtId="0" fontId="4" fillId="15" borderId="48" xfId="0" applyFont="1" applyFill="1" applyBorder="1" applyAlignment="1">
      <alignment vertical="center" wrapText="1"/>
    </xf>
    <xf numFmtId="0" fontId="71" fillId="0" borderId="48" xfId="0" applyFont="1" applyBorder="1" applyAlignment="1">
      <alignment vertical="center"/>
    </xf>
    <xf numFmtId="0" fontId="16" fillId="0" borderId="0" xfId="0" applyFont="1">
      <alignment vertical="center"/>
    </xf>
    <xf numFmtId="0" fontId="8" fillId="0" borderId="119" xfId="0" applyFont="1" applyFill="1" applyBorder="1" applyAlignment="1" applyProtection="1">
      <alignment vertical="top" wrapText="1"/>
    </xf>
    <xf numFmtId="0" fontId="8" fillId="0" borderId="11" xfId="0" applyFont="1" applyFill="1" applyBorder="1" applyAlignment="1" applyProtection="1">
      <alignment vertical="top" wrapText="1"/>
    </xf>
    <xf numFmtId="0" fontId="8" fillId="0" borderId="3" xfId="0" applyFont="1" applyFill="1" applyBorder="1" applyAlignment="1" applyProtection="1">
      <alignment vertical="top"/>
    </xf>
    <xf numFmtId="0" fontId="8" fillId="0" borderId="12" xfId="0" applyFont="1" applyFill="1" applyBorder="1" applyAlignment="1" applyProtection="1">
      <alignment vertical="center"/>
    </xf>
    <xf numFmtId="0" fontId="8" fillId="0" borderId="12" xfId="0" applyFont="1" applyFill="1" applyBorder="1" applyAlignment="1" applyProtection="1">
      <alignment vertical="top"/>
    </xf>
    <xf numFmtId="0" fontId="17" fillId="18" borderId="46" xfId="0" applyFont="1" applyFill="1" applyBorder="1" applyAlignment="1" applyProtection="1">
      <alignment horizontal="center" vertical="center" shrinkToFit="1"/>
    </xf>
    <xf numFmtId="0" fontId="17" fillId="18" borderId="67" xfId="0" applyFont="1" applyFill="1" applyBorder="1" applyAlignment="1" applyProtection="1">
      <alignment horizontal="center" vertical="center" shrinkToFit="1"/>
    </xf>
    <xf numFmtId="0" fontId="8" fillId="18" borderId="108" xfId="0" applyFont="1" applyFill="1" applyBorder="1" applyAlignment="1" applyProtection="1">
      <alignment horizontal="center" vertical="center"/>
    </xf>
    <xf numFmtId="0" fontId="8" fillId="18" borderId="20" xfId="0" applyFont="1" applyFill="1" applyBorder="1" applyAlignment="1" applyProtection="1">
      <alignment horizontal="center" vertical="center"/>
    </xf>
    <xf numFmtId="0" fontId="9" fillId="18" borderId="12" xfId="0" applyNumberFormat="1" applyFont="1" applyFill="1" applyBorder="1" applyAlignment="1">
      <alignment horizontal="center" vertical="center" shrinkToFit="1"/>
    </xf>
    <xf numFmtId="178" fontId="86" fillId="0" borderId="9" xfId="2" applyNumberFormat="1" applyFont="1" applyFill="1" applyBorder="1" applyAlignment="1">
      <alignment vertical="center" shrinkToFit="1"/>
    </xf>
    <xf numFmtId="0" fontId="86" fillId="0" borderId="6" xfId="0" applyFont="1" applyBorder="1" applyAlignment="1">
      <alignment vertical="center" shrinkToFit="1"/>
    </xf>
    <xf numFmtId="0" fontId="86" fillId="0" borderId="50" xfId="0" applyFont="1" applyBorder="1" applyAlignment="1">
      <alignment vertical="center" shrinkToFit="1"/>
    </xf>
    <xf numFmtId="178" fontId="86" fillId="18" borderId="16" xfId="2" applyNumberFormat="1" applyFont="1" applyFill="1" applyBorder="1" applyAlignment="1">
      <alignment vertical="center" shrinkToFit="1"/>
    </xf>
    <xf numFmtId="0" fontId="94" fillId="18" borderId="44" xfId="0" applyFont="1" applyFill="1" applyBorder="1" applyAlignment="1">
      <alignment horizontal="left" vertical="center" shrinkToFit="1"/>
    </xf>
    <xf numFmtId="0" fontId="46" fillId="18" borderId="44" xfId="0" applyFont="1" applyFill="1" applyBorder="1" applyAlignment="1">
      <alignment horizontal="left" vertical="center" shrinkToFit="1"/>
    </xf>
    <xf numFmtId="0" fontId="75" fillId="18" borderId="44" xfId="0" applyFont="1" applyFill="1" applyBorder="1">
      <alignment vertical="center"/>
    </xf>
    <xf numFmtId="0" fontId="95" fillId="18" borderId="78" xfId="0" applyFont="1" applyFill="1" applyBorder="1" applyAlignment="1">
      <alignment vertical="center" shrinkToFit="1"/>
    </xf>
    <xf numFmtId="0" fontId="32" fillId="18" borderId="44" xfId="0" applyFont="1" applyFill="1" applyBorder="1">
      <alignment vertical="center"/>
    </xf>
    <xf numFmtId="0" fontId="96" fillId="18" borderId="44" xfId="15" applyFont="1" applyFill="1" applyBorder="1" applyAlignment="1" applyProtection="1">
      <alignment vertical="center" wrapText="1"/>
      <protection locked="0"/>
    </xf>
    <xf numFmtId="0" fontId="95" fillId="18" borderId="44" xfId="0" applyFont="1" applyFill="1" applyBorder="1" applyAlignment="1">
      <alignment vertical="center" shrinkToFit="1"/>
    </xf>
    <xf numFmtId="0" fontId="73" fillId="18" borderId="44" xfId="0" applyFont="1" applyFill="1" applyBorder="1">
      <alignment vertical="center"/>
    </xf>
    <xf numFmtId="0" fontId="25" fillId="18" borderId="44" xfId="0" applyFont="1" applyFill="1" applyBorder="1">
      <alignment vertical="center"/>
    </xf>
    <xf numFmtId="0" fontId="98" fillId="18" borderId="49" xfId="0" applyFont="1" applyFill="1" applyBorder="1" applyAlignment="1" applyProtection="1">
      <alignment horizontal="center" vertical="center"/>
    </xf>
    <xf numFmtId="192" fontId="98" fillId="18" borderId="49" xfId="0" applyNumberFormat="1" applyFont="1" applyFill="1" applyBorder="1" applyAlignment="1" applyProtection="1">
      <alignment horizontal="center" vertical="center" wrapText="1"/>
    </xf>
    <xf numFmtId="0" fontId="95" fillId="18" borderId="0" xfId="0" applyFont="1" applyFill="1">
      <alignment vertical="center"/>
    </xf>
    <xf numFmtId="0" fontId="8" fillId="18" borderId="9" xfId="0" applyFont="1" applyFill="1" applyBorder="1" applyAlignment="1">
      <alignment vertical="center"/>
    </xf>
    <xf numFmtId="0" fontId="8" fillId="18" borderId="6" xfId="0" applyFont="1" applyFill="1" applyBorder="1" applyAlignment="1">
      <alignment vertical="center"/>
    </xf>
    <xf numFmtId="0" fontId="8" fillId="18" borderId="50" xfId="0" applyFont="1" applyFill="1" applyBorder="1" applyAlignment="1">
      <alignment vertical="center"/>
    </xf>
    <xf numFmtId="0" fontId="8" fillId="18" borderId="11" xfId="0" applyFont="1" applyFill="1" applyBorder="1" applyAlignment="1">
      <alignment vertical="center"/>
    </xf>
    <xf numFmtId="0" fontId="8" fillId="18" borderId="0" xfId="0" applyFont="1" applyFill="1" applyBorder="1" applyAlignment="1">
      <alignment vertical="center"/>
    </xf>
    <xf numFmtId="0" fontId="8" fillId="18" borderId="8" xfId="0" applyFont="1" applyFill="1" applyBorder="1" applyAlignment="1">
      <alignment vertical="center"/>
    </xf>
    <xf numFmtId="0" fontId="8" fillId="18" borderId="5" xfId="0" applyFont="1" applyFill="1" applyBorder="1" applyAlignment="1">
      <alignment vertical="center"/>
    </xf>
    <xf numFmtId="0" fontId="8" fillId="18" borderId="12" xfId="0" applyFont="1" applyFill="1" applyBorder="1" applyAlignment="1">
      <alignment vertical="center"/>
    </xf>
    <xf numFmtId="0" fontId="8" fillId="18" borderId="13" xfId="0" applyFont="1" applyFill="1" applyBorder="1" applyAlignment="1">
      <alignment vertical="center"/>
    </xf>
    <xf numFmtId="0" fontId="17" fillId="18" borderId="58" xfId="0" applyFont="1" applyFill="1" applyBorder="1" applyAlignment="1">
      <alignment horizontal="center" vertical="center" wrapText="1"/>
    </xf>
    <xf numFmtId="0" fontId="17" fillId="18" borderId="59" xfId="0" applyFont="1" applyFill="1" applyBorder="1" applyAlignment="1">
      <alignment horizontal="center" vertical="center" wrapText="1"/>
    </xf>
    <xf numFmtId="0" fontId="38" fillId="18" borderId="46" xfId="6" applyFont="1" applyFill="1" applyBorder="1" applyAlignment="1">
      <alignment horizontal="center" vertical="center" wrapText="1" shrinkToFit="1"/>
    </xf>
    <xf numFmtId="0" fontId="38" fillId="18" borderId="46" xfId="6" applyFont="1" applyFill="1" applyBorder="1" applyAlignment="1">
      <alignment vertical="center" wrapText="1" shrinkToFit="1"/>
    </xf>
    <xf numFmtId="0" fontId="9" fillId="0" borderId="0" xfId="6" applyFont="1" applyFill="1">
      <alignment vertical="center"/>
    </xf>
    <xf numFmtId="0" fontId="38" fillId="18" borderId="46" xfId="6" applyFont="1" applyFill="1" applyBorder="1" applyAlignment="1">
      <alignment horizontal="center" vertical="center"/>
    </xf>
    <xf numFmtId="0" fontId="38" fillId="18" borderId="120" xfId="6" applyFont="1" applyFill="1" applyBorder="1" applyAlignment="1">
      <alignment vertical="center"/>
    </xf>
    <xf numFmtId="0" fontId="38" fillId="18" borderId="48" xfId="6" applyFont="1" applyFill="1" applyBorder="1" applyAlignment="1">
      <alignment vertical="center"/>
    </xf>
    <xf numFmtId="0" fontId="9" fillId="0" borderId="51" xfId="6" applyFont="1" applyFill="1" applyBorder="1" applyAlignment="1">
      <alignment vertical="top"/>
    </xf>
    <xf numFmtId="0" fontId="9" fillId="0" borderId="9" xfId="6" applyFont="1" applyFill="1" applyBorder="1" applyAlignment="1">
      <alignment vertical="top"/>
    </xf>
    <xf numFmtId="0" fontId="9" fillId="0" borderId="6" xfId="6" applyFont="1" applyFill="1" applyBorder="1" applyAlignment="1">
      <alignment vertical="top"/>
    </xf>
    <xf numFmtId="0" fontId="9" fillId="0" borderId="50" xfId="6" applyFont="1" applyFill="1" applyBorder="1" applyAlignment="1">
      <alignment vertical="top"/>
    </xf>
    <xf numFmtId="179" fontId="86" fillId="0" borderId="24" xfId="2" applyNumberFormat="1" applyFont="1" applyFill="1" applyBorder="1" applyAlignment="1">
      <alignment horizontal="right" vertical="center" shrinkToFit="1"/>
    </xf>
    <xf numFmtId="179" fontId="86" fillId="18" borderId="23" xfId="2" applyNumberFormat="1" applyFont="1" applyFill="1" applyBorder="1" applyAlignment="1">
      <alignment vertical="center" shrinkToFit="1"/>
    </xf>
    <xf numFmtId="0" fontId="9" fillId="0" borderId="48" xfId="0" applyFont="1" applyBorder="1" applyAlignment="1">
      <alignment vertical="center"/>
    </xf>
    <xf numFmtId="0" fontId="9" fillId="0" borderId="49" xfId="0" applyFont="1" applyBorder="1" applyAlignment="1">
      <alignment vertical="center"/>
    </xf>
    <xf numFmtId="0" fontId="114" fillId="18" borderId="51" xfId="13" applyFont="1" applyFill="1" applyBorder="1" applyAlignment="1">
      <alignment horizontal="left" vertical="center" wrapText="1"/>
    </xf>
    <xf numFmtId="199" fontId="113" fillId="18" borderId="9" xfId="13" applyNumberFormat="1" applyFont="1" applyFill="1" applyBorder="1" applyAlignment="1">
      <alignment horizontal="center" vertical="center"/>
    </xf>
    <xf numFmtId="202" fontId="113" fillId="18" borderId="6" xfId="2" applyNumberFormat="1" applyFont="1" applyFill="1" applyBorder="1" applyAlignment="1">
      <alignment horizontal="right" vertical="center" shrinkToFit="1"/>
    </xf>
    <xf numFmtId="202" fontId="113" fillId="18" borderId="9" xfId="2" applyNumberFormat="1" applyFont="1" applyFill="1" applyBorder="1" applyAlignment="1">
      <alignment horizontal="right" vertical="center" shrinkToFit="1"/>
    </xf>
    <xf numFmtId="201" fontId="113" fillId="18" borderId="139" xfId="13" applyNumberFormat="1" applyFont="1" applyFill="1" applyBorder="1" applyAlignment="1">
      <alignment horizontal="center" vertical="center" shrinkToFit="1"/>
    </xf>
    <xf numFmtId="38" fontId="113" fillId="18" borderId="9" xfId="2" applyFont="1" applyFill="1" applyBorder="1" applyAlignment="1">
      <alignment horizontal="left" vertical="center" shrinkToFit="1"/>
    </xf>
    <xf numFmtId="0" fontId="114" fillId="18" borderId="9" xfId="13" applyFont="1" applyFill="1" applyBorder="1" applyAlignment="1">
      <alignment vertical="center" wrapText="1"/>
    </xf>
    <xf numFmtId="38" fontId="113" fillId="18" borderId="162" xfId="2" applyFont="1" applyFill="1" applyBorder="1" applyAlignment="1">
      <alignment horizontal="left" vertical="center" shrinkToFit="1"/>
    </xf>
    <xf numFmtId="201" fontId="113" fillId="18" borderId="140" xfId="13" applyNumberFormat="1" applyFont="1" applyFill="1" applyBorder="1" applyAlignment="1">
      <alignment horizontal="center" vertical="center" shrinkToFit="1"/>
    </xf>
    <xf numFmtId="0" fontId="114" fillId="18" borderId="141" xfId="13" applyFont="1" applyFill="1" applyBorder="1" applyAlignment="1">
      <alignment vertical="center" wrapText="1"/>
    </xf>
    <xf numFmtId="0" fontId="108" fillId="18" borderId="0" xfId="0" applyFont="1" applyFill="1" applyAlignment="1">
      <alignment horizontal="right" vertical="center"/>
    </xf>
    <xf numFmtId="38" fontId="6" fillId="18" borderId="48" xfId="2" applyFont="1" applyFill="1" applyBorder="1" applyAlignment="1">
      <alignment vertical="center"/>
    </xf>
    <xf numFmtId="38" fontId="113" fillId="18" borderId="51" xfId="2" applyFont="1" applyFill="1" applyBorder="1" applyAlignment="1">
      <alignment vertical="center"/>
    </xf>
    <xf numFmtId="0" fontId="6" fillId="18" borderId="46" xfId="0" applyFont="1" applyFill="1" applyBorder="1" applyAlignment="1">
      <alignment horizontal="center"/>
    </xf>
    <xf numFmtId="0" fontId="13" fillId="18" borderId="78" xfId="6" applyFont="1" applyFill="1" applyBorder="1" applyAlignment="1">
      <alignment vertical="center" wrapText="1"/>
    </xf>
    <xf numFmtId="0" fontId="13" fillId="18" borderId="44" xfId="6" applyFont="1" applyFill="1" applyBorder="1" applyAlignment="1">
      <alignment vertical="center" wrapText="1"/>
    </xf>
    <xf numFmtId="0" fontId="13" fillId="18" borderId="174" xfId="6" applyFont="1" applyFill="1" applyBorder="1" applyAlignment="1">
      <alignment vertical="center" wrapText="1"/>
    </xf>
    <xf numFmtId="0" fontId="6" fillId="18" borderId="78" xfId="6" applyFont="1" applyFill="1" applyBorder="1" applyAlignment="1">
      <alignment horizontal="center" vertical="center" wrapText="1"/>
    </xf>
    <xf numFmtId="0" fontId="6" fillId="18" borderId="44" xfId="6" applyFont="1" applyFill="1" applyBorder="1" applyAlignment="1">
      <alignment horizontal="center" vertical="center" wrapText="1"/>
    </xf>
    <xf numFmtId="0" fontId="6" fillId="18" borderId="174" xfId="6" applyFont="1" applyFill="1" applyBorder="1" applyAlignment="1">
      <alignment horizontal="center" vertical="center" wrapText="1"/>
    </xf>
    <xf numFmtId="206" fontId="6" fillId="18" borderId="78" xfId="6" applyNumberFormat="1" applyFont="1" applyFill="1" applyBorder="1" applyAlignment="1">
      <alignment horizontal="center" vertical="center" wrapText="1"/>
    </xf>
    <xf numFmtId="207" fontId="6" fillId="18" borderId="78" xfId="6" applyNumberFormat="1" applyFont="1" applyFill="1" applyBorder="1" applyAlignment="1">
      <alignment horizontal="center" vertical="center" shrinkToFit="1"/>
    </xf>
    <xf numFmtId="209" fontId="6" fillId="18" borderId="78" xfId="6" applyNumberFormat="1" applyFont="1" applyFill="1" applyBorder="1" applyAlignment="1">
      <alignment horizontal="center" vertical="center" shrinkToFit="1"/>
    </xf>
    <xf numFmtId="206" fontId="6" fillId="18" borderId="44" xfId="6" applyNumberFormat="1" applyFont="1" applyFill="1" applyBorder="1" applyAlignment="1">
      <alignment horizontal="center" vertical="center" wrapText="1"/>
    </xf>
    <xf numFmtId="207" fontId="6" fillId="18" borderId="44" xfId="6" applyNumberFormat="1" applyFont="1" applyFill="1" applyBorder="1" applyAlignment="1">
      <alignment horizontal="center" vertical="center" shrinkToFit="1"/>
    </xf>
    <xf numFmtId="209" fontId="6" fillId="18" borderId="44" xfId="6" applyNumberFormat="1" applyFont="1" applyFill="1" applyBorder="1" applyAlignment="1">
      <alignment horizontal="center" vertical="center" shrinkToFit="1"/>
    </xf>
    <xf numFmtId="207" fontId="6" fillId="18" borderId="174" xfId="6" applyNumberFormat="1" applyFont="1" applyFill="1" applyBorder="1" applyAlignment="1">
      <alignment horizontal="center" vertical="center" shrinkToFit="1"/>
    </xf>
    <xf numFmtId="209" fontId="6" fillId="18" borderId="174" xfId="6" applyNumberFormat="1" applyFont="1" applyFill="1" applyBorder="1" applyAlignment="1">
      <alignment horizontal="center" vertical="center" shrinkToFit="1"/>
    </xf>
    <xf numFmtId="206" fontId="6" fillId="18" borderId="174" xfId="6" applyNumberFormat="1" applyFont="1" applyFill="1" applyBorder="1" applyAlignment="1">
      <alignment horizontal="center" vertical="center" wrapText="1"/>
    </xf>
    <xf numFmtId="0" fontId="9" fillId="18" borderId="0" xfId="0" applyFont="1" applyFill="1" applyAlignment="1">
      <alignment vertical="center"/>
    </xf>
    <xf numFmtId="0" fontId="8" fillId="18" borderId="6" xfId="0" applyFont="1" applyFill="1" applyBorder="1" applyAlignment="1">
      <alignment horizontal="center" vertical="center"/>
    </xf>
    <xf numFmtId="0" fontId="8" fillId="18" borderId="12" xfId="0" applyFont="1" applyFill="1" applyBorder="1" applyAlignment="1">
      <alignment horizontal="center" vertical="center"/>
    </xf>
    <xf numFmtId="0" fontId="77" fillId="0" borderId="47" xfId="0" applyFont="1" applyBorder="1" applyAlignment="1">
      <alignment vertical="center"/>
    </xf>
    <xf numFmtId="0" fontId="4" fillId="15" borderId="49" xfId="0" applyFont="1" applyFill="1" applyBorder="1" applyAlignment="1">
      <alignment vertical="center" wrapText="1"/>
    </xf>
    <xf numFmtId="0" fontId="8" fillId="0" borderId="0" xfId="14" applyFont="1" applyAlignment="1" applyProtection="1">
      <alignment horizontal="left"/>
    </xf>
    <xf numFmtId="0" fontId="24" fillId="0" borderId="0" xfId="0" applyFont="1" applyAlignment="1" applyProtection="1">
      <alignment horizontal="left"/>
    </xf>
    <xf numFmtId="0" fontId="28" fillId="0" borderId="0" xfId="14" applyFont="1" applyAlignment="1"/>
    <xf numFmtId="0" fontId="0" fillId="13" borderId="0" xfId="0" applyFill="1" applyAlignment="1">
      <alignment vertical="center" wrapText="1"/>
    </xf>
    <xf numFmtId="0" fontId="4" fillId="13" borderId="48" xfId="0" applyFont="1" applyFill="1" applyBorder="1" applyAlignment="1">
      <alignment horizontal="center" vertical="center" wrapText="1" shrinkToFit="1"/>
    </xf>
    <xf numFmtId="0" fontId="4" fillId="13" borderId="49" xfId="0" applyFont="1" applyFill="1" applyBorder="1" applyAlignment="1">
      <alignment horizontal="center" vertical="center" wrapText="1" shrinkToFit="1"/>
    </xf>
    <xf numFmtId="0" fontId="53" fillId="0" borderId="27" xfId="0" applyFont="1" applyBorder="1" applyAlignment="1">
      <alignment horizontal="center" vertical="center" wrapText="1"/>
    </xf>
    <xf numFmtId="0" fontId="6" fillId="3" borderId="0" xfId="0" applyFont="1" applyFill="1">
      <alignment vertical="center"/>
    </xf>
    <xf numFmtId="0" fontId="15" fillId="12" borderId="201" xfId="0" applyFont="1" applyFill="1" applyBorder="1" applyAlignment="1" applyProtection="1">
      <alignment horizontal="left" vertical="center" shrinkToFit="1"/>
    </xf>
    <xf numFmtId="0" fontId="60" fillId="0" borderId="0" xfId="0" applyFont="1" applyFill="1" applyBorder="1" applyAlignment="1">
      <alignment horizontal="centerContinuous" vertical="center" wrapText="1"/>
    </xf>
    <xf numFmtId="0" fontId="59" fillId="0" borderId="0" xfId="0" applyFont="1" applyFill="1" applyBorder="1" applyAlignment="1">
      <alignment horizontal="centerContinuous" vertical="center" wrapText="1"/>
    </xf>
    <xf numFmtId="0" fontId="155" fillId="10" borderId="103" xfId="14" applyFont="1" applyFill="1" applyBorder="1" applyAlignment="1" applyProtection="1">
      <alignment vertical="center"/>
    </xf>
    <xf numFmtId="0" fontId="155" fillId="10" borderId="104" xfId="14" applyFont="1" applyFill="1" applyBorder="1" applyAlignment="1" applyProtection="1">
      <alignment vertical="center"/>
    </xf>
    <xf numFmtId="0" fontId="24" fillId="5" borderId="0" xfId="0" applyFont="1" applyFill="1" applyAlignment="1">
      <alignment horizontal="right"/>
    </xf>
    <xf numFmtId="0" fontId="8" fillId="5" borderId="0" xfId="0" applyFont="1" applyFill="1" applyAlignment="1">
      <alignment horizontal="right" vertical="center"/>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57" fillId="0" borderId="0" xfId="0" applyFont="1">
      <alignment vertical="center"/>
    </xf>
    <xf numFmtId="0" fontId="139" fillId="0" borderId="46" xfId="0" applyFont="1" applyBorder="1" applyAlignment="1">
      <alignment horizontal="center" vertical="center" wrapText="1"/>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48" fillId="18" borderId="3" xfId="0" applyFont="1" applyFill="1" applyBorder="1">
      <alignment vertical="center"/>
    </xf>
    <xf numFmtId="0" fontId="48" fillId="18" borderId="136" xfId="0" applyFont="1" applyFill="1" applyBorder="1">
      <alignment vertical="center"/>
    </xf>
    <xf numFmtId="0" fontId="6" fillId="3" borderId="0" xfId="0" applyFont="1" applyFill="1">
      <alignment vertical="center"/>
    </xf>
    <xf numFmtId="0" fontId="5" fillId="2" borderId="47" xfId="0" applyFont="1" applyFill="1" applyBorder="1" applyAlignment="1">
      <alignment horizontal="center" vertical="center"/>
    </xf>
    <xf numFmtId="0" fontId="5" fillId="2" borderId="49" xfId="0" applyFont="1" applyFill="1" applyBorder="1" applyAlignment="1">
      <alignment horizontal="center" vertical="center"/>
    </xf>
    <xf numFmtId="0" fontId="11" fillId="0" borderId="47" xfId="0" applyFont="1" applyBorder="1" applyAlignment="1">
      <alignment horizontal="left" vertical="center" wrapText="1"/>
    </xf>
    <xf numFmtId="0" fontId="11" fillId="0" borderId="49" xfId="0" applyFont="1" applyBorder="1" applyAlignment="1">
      <alignment horizontal="left" vertical="center" wrapText="1"/>
    </xf>
    <xf numFmtId="0" fontId="11" fillId="0" borderId="47" xfId="0" applyFont="1" applyBorder="1" applyAlignment="1">
      <alignment horizontal="left" vertical="center" shrinkToFit="1"/>
    </xf>
    <xf numFmtId="0" fontId="11" fillId="0" borderId="49" xfId="0" applyFont="1" applyBorder="1" applyAlignment="1">
      <alignment horizontal="left" vertical="center" shrinkToFit="1"/>
    </xf>
    <xf numFmtId="0" fontId="12" fillId="7" borderId="0" xfId="0" applyFont="1" applyFill="1" applyBorder="1" applyAlignment="1">
      <alignment vertical="center" wrapText="1"/>
    </xf>
    <xf numFmtId="0" fontId="12" fillId="5" borderId="0" xfId="0" applyFont="1" applyFill="1" applyBorder="1" applyAlignment="1">
      <alignment vertical="center" wrapText="1"/>
    </xf>
    <xf numFmtId="0" fontId="12" fillId="18" borderId="0" xfId="0" applyFont="1" applyFill="1" applyBorder="1" applyAlignment="1">
      <alignment horizontal="left" vertical="center" wrapText="1"/>
    </xf>
    <xf numFmtId="0" fontId="11" fillId="0" borderId="9" xfId="0" applyFont="1" applyBorder="1" applyAlignment="1">
      <alignment horizontal="left" vertical="center" wrapText="1"/>
    </xf>
    <xf numFmtId="0" fontId="11" fillId="0" borderId="50" xfId="0" applyFont="1" applyBorder="1" applyAlignment="1">
      <alignment horizontal="left" vertical="center" wrapText="1"/>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1" fillId="0" borderId="51"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Border="1" applyAlignment="1">
      <alignment horizontal="left" vertical="center"/>
    </xf>
    <xf numFmtId="0" fontId="13" fillId="0" borderId="17" xfId="0" applyFont="1" applyBorder="1" applyAlignment="1">
      <alignment horizontal="left" vertical="center"/>
    </xf>
    <xf numFmtId="0" fontId="11" fillId="0" borderId="47" xfId="0" applyFont="1" applyBorder="1" applyAlignment="1">
      <alignment vertical="center" shrinkToFit="1"/>
    </xf>
    <xf numFmtId="0" fontId="11" fillId="0" borderId="49" xfId="0" applyFont="1" applyBorder="1" applyAlignment="1">
      <alignment vertical="center" shrinkToFit="1"/>
    </xf>
    <xf numFmtId="0" fontId="5" fillId="0" borderId="47"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11" fillId="0" borderId="47" xfId="0" applyFont="1" applyBorder="1" applyAlignment="1">
      <alignment horizontal="center" vertical="center" shrinkToFit="1"/>
    </xf>
    <xf numFmtId="0" fontId="11" fillId="0" borderId="49" xfId="0" applyFont="1" applyBorder="1" applyAlignment="1">
      <alignment horizontal="center" vertical="center" shrinkToFit="1"/>
    </xf>
    <xf numFmtId="0" fontId="5" fillId="0" borderId="9" xfId="0" applyFont="1" applyFill="1" applyBorder="1" applyAlignment="1">
      <alignment horizontal="left" vertical="center"/>
    </xf>
    <xf numFmtId="0" fontId="5" fillId="0" borderId="50" xfId="0" applyFont="1" applyFill="1" applyBorder="1" applyAlignment="1">
      <alignment horizontal="left" vertical="center"/>
    </xf>
    <xf numFmtId="0" fontId="5" fillId="0" borderId="11"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3" fillId="0" borderId="0" xfId="0" applyFont="1" applyBorder="1" applyAlignment="1">
      <alignment horizontal="left" vertical="center" wrapText="1"/>
    </xf>
    <xf numFmtId="0" fontId="6" fillId="7" borderId="12" xfId="0" applyFont="1" applyFill="1" applyBorder="1">
      <alignment vertical="center"/>
    </xf>
    <xf numFmtId="0" fontId="6" fillId="7" borderId="29" xfId="0" applyFont="1" applyFill="1" applyBorder="1">
      <alignment vertical="center"/>
    </xf>
    <xf numFmtId="0" fontId="6" fillId="7" borderId="19" xfId="0" applyFont="1" applyFill="1" applyBorder="1">
      <alignment vertical="center"/>
    </xf>
    <xf numFmtId="0" fontId="6" fillId="7" borderId="20" xfId="0" applyFont="1" applyFill="1" applyBorder="1">
      <alignment vertical="center"/>
    </xf>
    <xf numFmtId="0" fontId="149" fillId="19" borderId="0" xfId="0" applyFont="1" applyFill="1" applyBorder="1" applyAlignment="1">
      <alignment vertical="center" wrapText="1"/>
    </xf>
    <xf numFmtId="0" fontId="141" fillId="19" borderId="0" xfId="0" applyFont="1" applyFill="1" applyBorder="1" applyAlignment="1">
      <alignment vertical="center" wrapText="1"/>
    </xf>
    <xf numFmtId="0" fontId="13" fillId="0" borderId="0" xfId="0" applyFont="1" applyBorder="1" applyAlignment="1">
      <alignment vertical="center" wrapText="1"/>
    </xf>
    <xf numFmtId="0" fontId="13" fillId="3" borderId="0" xfId="0" applyFont="1" applyFill="1" applyBorder="1" applyAlignment="1">
      <alignment vertical="center" wrapText="1"/>
    </xf>
    <xf numFmtId="0" fontId="11" fillId="0" borderId="47" xfId="0" applyFont="1" applyBorder="1" applyAlignment="1">
      <alignment horizontal="left" vertical="center"/>
    </xf>
    <xf numFmtId="0" fontId="11" fillId="0" borderId="49" xfId="0" applyFont="1" applyBorder="1" applyAlignment="1">
      <alignment horizontal="lef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139" fillId="0" borderId="51" xfId="0" applyFont="1" applyBorder="1" applyAlignment="1">
      <alignment horizontal="center" vertical="center" wrapText="1"/>
    </xf>
    <xf numFmtId="0" fontId="139" fillId="0" borderId="3" xfId="0" applyFont="1" applyBorder="1" applyAlignment="1">
      <alignment horizontal="center" vertical="center"/>
    </xf>
    <xf numFmtId="0" fontId="11" fillId="0" borderId="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9" xfId="0" applyFont="1" applyBorder="1" applyAlignment="1">
      <alignment horizontal="left" vertical="center"/>
    </xf>
    <xf numFmtId="0" fontId="11" fillId="0" borderId="50" xfId="0" applyFont="1" applyBorder="1" applyAlignment="1">
      <alignment horizontal="left" vertical="center"/>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47" xfId="0" applyFont="1" applyBorder="1" applyAlignment="1">
      <alignment horizontal="left" vertical="center" wrapText="1" shrinkToFit="1"/>
    </xf>
    <xf numFmtId="0" fontId="139" fillId="0" borderId="51" xfId="0" applyFont="1" applyBorder="1" applyAlignment="1">
      <alignment horizontal="center" vertical="center"/>
    </xf>
    <xf numFmtId="0" fontId="8" fillId="0" borderId="0" xfId="0" applyFont="1" applyAlignment="1" applyProtection="1">
      <alignment horizontal="center" vertical="center"/>
    </xf>
    <xf numFmtId="0" fontId="28" fillId="4" borderId="18" xfId="0" applyFont="1" applyFill="1" applyBorder="1" applyAlignment="1" applyProtection="1">
      <alignment horizontal="center" vertical="center"/>
    </xf>
    <xf numFmtId="0" fontId="28" fillId="4" borderId="21" xfId="0" applyFont="1" applyFill="1" applyBorder="1" applyAlignment="1" applyProtection="1">
      <alignment horizontal="center" vertical="center"/>
    </xf>
    <xf numFmtId="0" fontId="28" fillId="4" borderId="22" xfId="0" applyFont="1" applyFill="1" applyBorder="1" applyAlignment="1" applyProtection="1">
      <alignment horizontal="center" vertical="center"/>
    </xf>
    <xf numFmtId="0" fontId="28" fillId="4" borderId="84" xfId="0" applyFont="1" applyFill="1" applyBorder="1" applyAlignment="1" applyProtection="1">
      <alignment horizontal="center" vertical="center"/>
    </xf>
    <xf numFmtId="0" fontId="28" fillId="4" borderId="19" xfId="0" applyFont="1" applyFill="1" applyBorder="1" applyAlignment="1" applyProtection="1">
      <alignment horizontal="center" vertical="center"/>
    </xf>
    <xf numFmtId="0" fontId="28" fillId="4" borderId="20" xfId="0" applyFont="1" applyFill="1" applyBorder="1" applyAlignment="1" applyProtection="1">
      <alignment horizontal="center" vertical="center"/>
    </xf>
    <xf numFmtId="0" fontId="134" fillId="4" borderId="176" xfId="0" applyFont="1" applyFill="1" applyBorder="1" applyAlignment="1" applyProtection="1">
      <alignment horizontal="center" vertical="center" wrapText="1"/>
    </xf>
    <xf numFmtId="0" fontId="134" fillId="4" borderId="177" xfId="0" applyFont="1" applyFill="1" applyBorder="1" applyAlignment="1" applyProtection="1">
      <alignment horizontal="center" vertical="center" wrapText="1"/>
    </xf>
    <xf numFmtId="0" fontId="134" fillId="4" borderId="178" xfId="0" applyFont="1" applyFill="1" applyBorder="1" applyAlignment="1" applyProtection="1">
      <alignment horizontal="center" vertical="center" wrapText="1"/>
    </xf>
    <xf numFmtId="0" fontId="8" fillId="0" borderId="0" xfId="0" applyFont="1" applyAlignment="1" applyProtection="1">
      <alignment horizontal="left" vertical="center" wrapText="1"/>
    </xf>
    <xf numFmtId="0" fontId="9" fillId="0" borderId="7"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106" xfId="0" applyFont="1" applyFill="1" applyBorder="1" applyAlignment="1" applyProtection="1">
      <alignment horizontal="left" vertical="top" wrapText="1"/>
    </xf>
    <xf numFmtId="0" fontId="9" fillId="0" borderId="105" xfId="0" applyFont="1" applyFill="1" applyBorder="1" applyAlignment="1" applyProtection="1">
      <alignment horizontal="left" vertical="top" wrapText="1"/>
    </xf>
    <xf numFmtId="0" fontId="8" fillId="0" borderId="5" xfId="0" applyFont="1" applyFill="1" applyBorder="1" applyAlignment="1" applyProtection="1">
      <alignment horizontal="left" vertical="center"/>
    </xf>
    <xf numFmtId="0" fontId="8" fillId="0" borderId="13" xfId="0" applyFont="1" applyFill="1" applyBorder="1" applyAlignment="1" applyProtection="1">
      <alignment horizontal="left" vertical="center"/>
    </xf>
    <xf numFmtId="0" fontId="8" fillId="0" borderId="92"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107" xfId="0" applyFont="1" applyFill="1" applyBorder="1" applyAlignment="1" applyProtection="1">
      <alignment horizontal="left" vertical="center"/>
    </xf>
    <xf numFmtId="0" fontId="8" fillId="0" borderId="89" xfId="0" applyFont="1" applyFill="1" applyBorder="1" applyAlignment="1" applyProtection="1">
      <alignment horizontal="left" vertical="center"/>
    </xf>
    <xf numFmtId="0" fontId="8" fillId="0" borderId="55" xfId="0" applyFont="1" applyFill="1" applyBorder="1" applyAlignment="1" applyProtection="1">
      <alignment horizontal="left" vertical="center"/>
    </xf>
    <xf numFmtId="0" fontId="8" fillId="0" borderId="109" xfId="0" applyFont="1" applyFill="1" applyBorder="1" applyAlignment="1" applyProtection="1">
      <alignment horizontal="left" vertical="center"/>
    </xf>
    <xf numFmtId="0" fontId="8" fillId="0" borderId="18" xfId="0" applyFont="1" applyFill="1" applyBorder="1" applyAlignment="1" applyProtection="1">
      <alignment horizontal="left" vertical="top" wrapText="1"/>
    </xf>
    <xf numFmtId="0" fontId="8" fillId="0" borderId="21" xfId="0" applyFont="1" applyFill="1" applyBorder="1" applyAlignment="1" applyProtection="1">
      <alignment horizontal="left" vertical="top"/>
    </xf>
    <xf numFmtId="0" fontId="8" fillId="0" borderId="110" xfId="0" applyFont="1" applyFill="1" applyBorder="1" applyAlignment="1" applyProtection="1">
      <alignment horizontal="left" vertical="top"/>
    </xf>
    <xf numFmtId="0" fontId="8" fillId="0" borderId="74"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8" fillId="0" borderId="65" xfId="0" applyFont="1" applyFill="1" applyBorder="1" applyAlignment="1" applyProtection="1">
      <alignment horizontal="left" vertical="top"/>
    </xf>
    <xf numFmtId="0" fontId="8" fillId="0" borderId="12" xfId="0" applyFont="1" applyFill="1" applyBorder="1" applyAlignment="1" applyProtection="1">
      <alignment horizontal="left" vertical="top"/>
    </xf>
    <xf numFmtId="0" fontId="8" fillId="0" borderId="13" xfId="0" applyFont="1" applyFill="1" applyBorder="1" applyAlignment="1" applyProtection="1">
      <alignment horizontal="left" vertical="top"/>
    </xf>
    <xf numFmtId="0" fontId="8" fillId="0" borderId="118"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0" fontId="8" fillId="0" borderId="110" xfId="0" applyFont="1" applyFill="1" applyBorder="1" applyAlignment="1" applyProtection="1">
      <alignment horizontal="left" vertical="top" wrapText="1"/>
    </xf>
    <xf numFmtId="0" fontId="8" fillId="0" borderId="84" xfId="0" applyFont="1" applyFill="1" applyBorder="1" applyAlignment="1" applyProtection="1">
      <alignment horizontal="left" vertical="top" wrapText="1"/>
    </xf>
    <xf numFmtId="0" fontId="8" fillId="0" borderId="19" xfId="0" applyFont="1" applyFill="1" applyBorder="1" applyAlignment="1" applyProtection="1">
      <alignment horizontal="left" vertical="top" wrapText="1"/>
    </xf>
    <xf numFmtId="0" fontId="8" fillId="0" borderId="111" xfId="0" applyFont="1" applyFill="1" applyBorder="1" applyAlignment="1" applyProtection="1">
      <alignment horizontal="left" vertical="top" wrapText="1"/>
    </xf>
    <xf numFmtId="0" fontId="44" fillId="7" borderId="47" xfId="0" applyFont="1" applyFill="1" applyBorder="1" applyAlignment="1" applyProtection="1">
      <alignment horizontal="left" vertical="center"/>
    </xf>
    <xf numFmtId="0" fontId="4" fillId="0" borderId="49" xfId="0" applyFont="1" applyBorder="1" applyAlignment="1" applyProtection="1">
      <alignment vertical="center"/>
    </xf>
    <xf numFmtId="0" fontId="44" fillId="0" borderId="46" xfId="0" applyFont="1" applyBorder="1" applyAlignment="1" applyProtection="1">
      <alignment horizontal="left" vertical="center" wrapText="1"/>
    </xf>
    <xf numFmtId="0" fontId="4" fillId="0" borderId="46" xfId="0" applyFont="1" applyBorder="1" applyAlignment="1" applyProtection="1">
      <alignment horizontal="left" vertical="center" wrapText="1"/>
    </xf>
    <xf numFmtId="0" fontId="8" fillId="7" borderId="51" xfId="0" applyFont="1" applyFill="1" applyBorder="1" applyAlignment="1" applyProtection="1">
      <alignment horizontal="center" vertical="center" shrinkToFit="1"/>
    </xf>
    <xf numFmtId="0" fontId="0" fillId="0" borderId="7" xfId="0" applyBorder="1" applyAlignment="1" applyProtection="1">
      <alignment horizontal="center" vertical="center"/>
    </xf>
    <xf numFmtId="0" fontId="156" fillId="12" borderId="53" xfId="0" applyFont="1" applyFill="1" applyBorder="1" applyAlignment="1" applyProtection="1">
      <alignment horizontal="center" vertical="center" shrinkToFit="1"/>
    </xf>
    <xf numFmtId="0" fontId="156" fillId="12" borderId="48" xfId="0" applyFont="1" applyFill="1" applyBorder="1" applyAlignment="1" applyProtection="1">
      <alignment horizontal="center" vertical="center" shrinkToFit="1"/>
    </xf>
    <xf numFmtId="0" fontId="156" fillId="12" borderId="169" xfId="0" applyFont="1" applyFill="1" applyBorder="1" applyAlignment="1" applyProtection="1">
      <alignment horizontal="center" vertical="center" shrinkToFit="1"/>
    </xf>
    <xf numFmtId="0" fontId="8" fillId="7" borderId="46" xfId="0" applyFont="1" applyFill="1" applyBorder="1" applyAlignment="1" applyProtection="1">
      <alignment horizontal="center" vertical="center" shrinkToFit="1"/>
    </xf>
    <xf numFmtId="0" fontId="0" fillId="0" borderId="46" xfId="0" applyBorder="1" applyAlignment="1" applyProtection="1">
      <alignment horizontal="center" vertical="center"/>
    </xf>
    <xf numFmtId="0" fontId="24"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204" fontId="8" fillId="0" borderId="0" xfId="14" applyNumberFormat="1" applyFont="1" applyFill="1" applyAlignment="1">
      <alignment horizontal="right"/>
    </xf>
    <xf numFmtId="0" fontId="129"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center" vertical="center"/>
    </xf>
    <xf numFmtId="0" fontId="8" fillId="0" borderId="0" xfId="0" applyFont="1" applyAlignment="1">
      <alignment horizontal="left" vertical="center" wrapText="1"/>
    </xf>
    <xf numFmtId="0" fontId="38" fillId="7" borderId="0" xfId="12" applyFont="1" applyFill="1" applyAlignment="1">
      <alignment horizontal="left" vertical="center" wrapText="1"/>
    </xf>
    <xf numFmtId="0" fontId="26" fillId="0" borderId="0" xfId="12" applyFont="1" applyAlignment="1">
      <alignment vertical="center" wrapText="1"/>
    </xf>
    <xf numFmtId="0" fontId="2" fillId="0" borderId="0" xfId="0" applyFont="1" applyAlignment="1">
      <alignment vertical="center" wrapText="1"/>
    </xf>
    <xf numFmtId="0" fontId="23" fillId="18" borderId="47" xfId="12" applyFont="1" applyFill="1" applyBorder="1" applyAlignment="1">
      <alignment horizontal="center" vertical="center"/>
    </xf>
    <xf numFmtId="0" fontId="23" fillId="18" borderId="49" xfId="12" applyFont="1" applyFill="1" applyBorder="1" applyAlignment="1">
      <alignment horizontal="center" vertical="center"/>
    </xf>
    <xf numFmtId="0" fontId="23" fillId="0" borderId="46" xfId="12" applyFont="1" applyBorder="1" applyAlignment="1">
      <alignment vertical="top"/>
    </xf>
    <xf numFmtId="0" fontId="38" fillId="7" borderId="0" xfId="12" applyFont="1" applyFill="1" applyAlignment="1">
      <alignment vertical="center" wrapText="1"/>
    </xf>
    <xf numFmtId="0" fontId="38" fillId="7" borderId="0" xfId="12" applyFont="1" applyFill="1">
      <alignment vertical="center"/>
    </xf>
    <xf numFmtId="0" fontId="23" fillId="7" borderId="47" xfId="12" applyFont="1" applyFill="1" applyBorder="1" applyAlignment="1">
      <alignment horizontal="center" vertical="center"/>
    </xf>
    <xf numFmtId="0" fontId="23" fillId="7" borderId="49" xfId="12" applyFont="1" applyFill="1" applyBorder="1" applyAlignment="1">
      <alignment horizontal="center" vertical="center"/>
    </xf>
    <xf numFmtId="0" fontId="23" fillId="0" borderId="0" xfId="12" applyFont="1" applyAlignment="1">
      <alignment horizontal="center" vertical="center"/>
    </xf>
    <xf numFmtId="213" fontId="23" fillId="5" borderId="0" xfId="12" applyNumberFormat="1" applyFont="1" applyFill="1" applyAlignment="1">
      <alignment horizontal="right" vertical="center"/>
    </xf>
    <xf numFmtId="0" fontId="23" fillId="5" borderId="0" xfId="12" applyFont="1" applyFill="1" applyAlignment="1">
      <alignment horizontal="right" vertical="center"/>
    </xf>
    <xf numFmtId="0" fontId="23" fillId="0" borderId="9" xfId="12" applyFont="1" applyBorder="1">
      <alignment vertical="center"/>
    </xf>
    <xf numFmtId="0" fontId="23" fillId="0" borderId="6" xfId="12" applyFont="1" applyBorder="1">
      <alignment vertical="center"/>
    </xf>
    <xf numFmtId="0" fontId="23" fillId="0" borderId="50" xfId="12" applyFont="1" applyBorder="1">
      <alignment vertical="center"/>
    </xf>
    <xf numFmtId="0" fontId="23" fillId="18" borderId="9" xfId="12" applyFont="1" applyFill="1" applyBorder="1" applyAlignment="1">
      <alignment horizontal="center" vertical="center"/>
    </xf>
    <xf numFmtId="0" fontId="23" fillId="18" borderId="50" xfId="12" applyFont="1" applyFill="1" applyBorder="1" applyAlignment="1">
      <alignment horizontal="center" vertical="center"/>
    </xf>
    <xf numFmtId="0" fontId="23" fillId="18" borderId="11" xfId="12" applyFont="1" applyFill="1" applyBorder="1" applyAlignment="1">
      <alignment horizontal="center" vertical="center"/>
    </xf>
    <xf numFmtId="0" fontId="23" fillId="18" borderId="8" xfId="12" applyFont="1" applyFill="1" applyBorder="1" applyAlignment="1">
      <alignment horizontal="center" vertical="center"/>
    </xf>
    <xf numFmtId="0" fontId="23" fillId="18" borderId="5" xfId="12" applyFont="1" applyFill="1" applyBorder="1" applyAlignment="1">
      <alignment horizontal="center" vertical="center"/>
    </xf>
    <xf numFmtId="0" fontId="23" fillId="18" borderId="13" xfId="12" applyFont="1" applyFill="1" applyBorder="1" applyAlignment="1">
      <alignment horizontal="center" vertical="center"/>
    </xf>
    <xf numFmtId="0" fontId="23" fillId="18" borderId="46" xfId="12" applyFont="1" applyFill="1" applyBorder="1" applyAlignment="1">
      <alignment horizontal="center" vertical="center"/>
    </xf>
    <xf numFmtId="0" fontId="26" fillId="0" borderId="46" xfId="12" applyFont="1" applyBorder="1" applyAlignment="1">
      <alignment vertical="center" wrapText="1"/>
    </xf>
    <xf numFmtId="0" fontId="44" fillId="2" borderId="46" xfId="0" applyFont="1" applyFill="1" applyBorder="1" applyAlignment="1">
      <alignment horizontal="center" vertical="center" wrapText="1"/>
    </xf>
    <xf numFmtId="179" fontId="153" fillId="5" borderId="24" xfId="0" applyNumberFormat="1" applyFont="1" applyFill="1" applyBorder="1" applyAlignment="1">
      <alignment horizontal="right" vertical="center" shrinkToFit="1"/>
    </xf>
    <xf numFmtId="179" fontId="153" fillId="5" borderId="23" xfId="0" applyNumberFormat="1" applyFont="1" applyFill="1" applyBorder="1" applyAlignment="1">
      <alignment horizontal="right" vertical="center" shrinkToFit="1"/>
    </xf>
    <xf numFmtId="184" fontId="93" fillId="5" borderId="9" xfId="2" applyNumberFormat="1" applyFont="1" applyFill="1" applyBorder="1" applyAlignment="1">
      <alignment horizontal="left" vertical="top" wrapText="1"/>
    </xf>
    <xf numFmtId="0" fontId="93" fillId="5" borderId="50" xfId="0" applyFont="1" applyFill="1" applyBorder="1" applyAlignment="1">
      <alignment horizontal="left" vertical="top" wrapText="1"/>
    </xf>
    <xf numFmtId="178" fontId="153" fillId="5" borderId="85" xfId="2" applyNumberFormat="1" applyFont="1" applyFill="1" applyBorder="1" applyAlignment="1">
      <alignment horizontal="right" vertical="center" shrinkToFit="1"/>
    </xf>
    <xf numFmtId="178" fontId="153" fillId="5" borderId="16" xfId="2" applyNumberFormat="1" applyFont="1" applyFill="1" applyBorder="1" applyAlignment="1">
      <alignment horizontal="right" vertical="center" shrinkToFit="1"/>
    </xf>
    <xf numFmtId="181" fontId="9" fillId="18" borderId="5" xfId="0" applyNumberFormat="1" applyFont="1" applyFill="1" applyBorder="1" applyAlignment="1">
      <alignment horizontal="center" vertical="center" shrinkToFit="1"/>
    </xf>
    <xf numFmtId="181" fontId="9" fillId="18" borderId="13" xfId="0" applyNumberFormat="1" applyFont="1" applyFill="1" applyBorder="1" applyAlignment="1">
      <alignment horizontal="center" vertical="center" shrinkToFit="1"/>
    </xf>
    <xf numFmtId="178" fontId="153" fillId="5" borderId="12" xfId="2" applyNumberFormat="1" applyFont="1" applyFill="1" applyBorder="1" applyAlignment="1">
      <alignment horizontal="right" vertical="center" shrinkToFit="1"/>
    </xf>
    <xf numFmtId="178" fontId="153" fillId="5" borderId="13" xfId="2" applyNumberFormat="1" applyFont="1" applyFill="1" applyBorder="1" applyAlignment="1">
      <alignment horizontal="right" vertical="center" shrinkToFit="1"/>
    </xf>
    <xf numFmtId="0" fontId="9" fillId="7" borderId="9" xfId="0" applyNumberFormat="1" applyFont="1" applyFill="1" applyBorder="1" applyAlignment="1">
      <alignment horizontal="center" vertical="center" shrinkToFit="1"/>
    </xf>
    <xf numFmtId="0" fontId="9" fillId="7" borderId="6" xfId="0" applyNumberFormat="1" applyFont="1" applyFill="1" applyBorder="1" applyAlignment="1">
      <alignment horizontal="center" vertical="center" shrinkToFit="1"/>
    </xf>
    <xf numFmtId="0" fontId="9" fillId="7" borderId="10" xfId="0" applyNumberFormat="1" applyFont="1" applyFill="1" applyBorder="1" applyAlignment="1">
      <alignment horizontal="center" vertical="center" shrinkToFit="1"/>
    </xf>
    <xf numFmtId="186" fontId="44" fillId="0" borderId="11" xfId="0" applyNumberFormat="1" applyFont="1" applyFill="1" applyBorder="1" applyAlignment="1">
      <alignment horizontal="center" vertical="center"/>
    </xf>
    <xf numFmtId="186" fontId="44" fillId="0" borderId="0" xfId="0" applyNumberFormat="1" applyFont="1" applyFill="1" applyAlignment="1">
      <alignment horizontal="center" vertical="center"/>
    </xf>
    <xf numFmtId="186" fontId="44" fillId="0" borderId="8" xfId="0" applyNumberFormat="1" applyFont="1" applyFill="1" applyBorder="1" applyAlignment="1">
      <alignment horizontal="center" vertical="center"/>
    </xf>
    <xf numFmtId="189" fontId="86" fillId="3" borderId="2" xfId="2" applyNumberFormat="1" applyFont="1" applyFill="1" applyBorder="1" applyAlignment="1">
      <alignment horizontal="right" vertical="center" shrinkToFit="1"/>
    </xf>
    <xf numFmtId="189" fontId="86" fillId="3" borderId="51" xfId="2" applyNumberFormat="1" applyFont="1" applyFill="1" applyBorder="1" applyAlignment="1">
      <alignment horizontal="right" vertical="center" shrinkToFit="1"/>
    </xf>
    <xf numFmtId="184" fontId="86" fillId="18" borderId="12" xfId="2" applyNumberFormat="1" applyFont="1" applyFill="1" applyBorder="1" applyAlignment="1">
      <alignment horizontal="right" vertical="center" shrinkToFit="1"/>
    </xf>
    <xf numFmtId="184" fontId="86" fillId="18" borderId="13" xfId="2" applyNumberFormat="1" applyFont="1" applyFill="1" applyBorder="1" applyAlignment="1">
      <alignment horizontal="right" vertical="center" shrinkToFit="1"/>
    </xf>
    <xf numFmtId="178" fontId="86" fillId="0" borderId="31" xfId="2" applyNumberFormat="1" applyFont="1" applyFill="1" applyBorder="1" applyAlignment="1">
      <alignment horizontal="center" vertical="center" shrinkToFit="1"/>
    </xf>
    <xf numFmtId="178" fontId="86" fillId="0" borderId="56" xfId="2" applyNumberFormat="1" applyFont="1" applyFill="1" applyBorder="1" applyAlignment="1">
      <alignment horizontal="center" vertical="center" shrinkToFit="1"/>
    </xf>
    <xf numFmtId="178" fontId="86" fillId="0" borderId="32" xfId="2" applyNumberFormat="1" applyFont="1" applyFill="1" applyBorder="1" applyAlignment="1">
      <alignment horizontal="center" vertical="center" shrinkToFit="1"/>
    </xf>
    <xf numFmtId="178" fontId="86" fillId="0" borderId="33" xfId="2" applyNumberFormat="1" applyFont="1" applyFill="1" applyBorder="1" applyAlignment="1">
      <alignment horizontal="center" vertical="center" shrinkToFit="1"/>
    </xf>
    <xf numFmtId="178" fontId="86" fillId="0" borderId="36" xfId="2" applyNumberFormat="1" applyFont="1" applyFill="1" applyBorder="1" applyAlignment="1">
      <alignment horizontal="center" vertical="center" shrinkToFit="1"/>
    </xf>
    <xf numFmtId="178" fontId="86" fillId="0" borderId="34" xfId="2" applyNumberFormat="1" applyFont="1" applyFill="1" applyBorder="1" applyAlignment="1">
      <alignment horizontal="center" vertical="center" shrinkToFit="1"/>
    </xf>
    <xf numFmtId="0" fontId="44" fillId="2" borderId="15"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9"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4" fillId="2" borderId="50" xfId="0" applyFont="1" applyFill="1" applyBorder="1" applyAlignment="1">
      <alignment horizontal="center" vertical="center" wrapText="1" shrinkToFit="1"/>
    </xf>
    <xf numFmtId="0" fontId="44" fillId="2" borderId="11" xfId="0" applyFont="1" applyFill="1" applyBorder="1" applyAlignment="1">
      <alignment horizontal="center" vertical="center" wrapText="1" shrinkToFit="1"/>
    </xf>
    <xf numFmtId="0" fontId="44" fillId="2" borderId="0" xfId="0" applyFont="1" applyFill="1" applyBorder="1" applyAlignment="1">
      <alignment horizontal="center" vertical="center" wrapText="1" shrinkToFit="1"/>
    </xf>
    <xf numFmtId="0" fontId="44" fillId="2" borderId="8" xfId="0" applyFont="1" applyFill="1" applyBorder="1" applyAlignment="1">
      <alignment horizontal="center" vertical="center" wrapText="1" shrinkToFit="1"/>
    </xf>
    <xf numFmtId="0" fontId="44" fillId="0" borderId="0" xfId="0" applyFont="1" applyFill="1" applyBorder="1" applyAlignment="1">
      <alignment horizontal="left" vertical="top" wrapText="1"/>
    </xf>
    <xf numFmtId="0" fontId="44" fillId="2" borderId="1"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wrapText="1" shrinkToFit="1"/>
    </xf>
    <xf numFmtId="0" fontId="44" fillId="2" borderId="9" xfId="0" applyFont="1" applyFill="1" applyBorder="1" applyAlignment="1">
      <alignment vertical="center" wrapText="1"/>
    </xf>
    <xf numFmtId="0" fontId="44" fillId="2" borderId="5" xfId="0" applyFont="1" applyFill="1" applyBorder="1" applyAlignment="1">
      <alignment vertical="center" wrapText="1"/>
    </xf>
    <xf numFmtId="178" fontId="153" fillId="18" borderId="3" xfId="2" applyNumberFormat="1" applyFont="1" applyFill="1" applyBorder="1" applyAlignment="1">
      <alignment horizontal="right" vertical="center" shrinkToFit="1"/>
    </xf>
    <xf numFmtId="0" fontId="9" fillId="18" borderId="9" xfId="0" applyNumberFormat="1" applyFont="1" applyFill="1" applyBorder="1" applyAlignment="1">
      <alignment horizontal="center" vertical="center" shrinkToFit="1"/>
    </xf>
    <xf numFmtId="0" fontId="9" fillId="18" borderId="6" xfId="0" applyNumberFormat="1" applyFont="1" applyFill="1" applyBorder="1" applyAlignment="1">
      <alignment horizontal="center" vertical="center" shrinkToFit="1"/>
    </xf>
    <xf numFmtId="0" fontId="9" fillId="18" borderId="50" xfId="0" applyNumberFormat="1" applyFont="1" applyFill="1" applyBorder="1" applyAlignment="1">
      <alignment horizontal="center" vertical="center" shrinkToFit="1"/>
    </xf>
    <xf numFmtId="0" fontId="44" fillId="0" borderId="0" xfId="0" applyFont="1" applyFill="1" applyBorder="1" applyAlignment="1">
      <alignment horizontal="left" vertical="center" wrapText="1" shrinkToFit="1"/>
    </xf>
    <xf numFmtId="190" fontId="86" fillId="18" borderId="13" xfId="2" applyNumberFormat="1" applyFont="1" applyFill="1" applyBorder="1" applyAlignment="1">
      <alignment horizontal="right" vertical="center" shrinkToFit="1"/>
    </xf>
    <xf numFmtId="190" fontId="86" fillId="18" borderId="3" xfId="2" applyNumberFormat="1" applyFont="1" applyFill="1" applyBorder="1" applyAlignment="1">
      <alignment horizontal="right" vertical="center" shrinkToFit="1"/>
    </xf>
    <xf numFmtId="186" fontId="86" fillId="5" borderId="9" xfId="2" applyNumberFormat="1" applyFont="1" applyFill="1" applyBorder="1" applyAlignment="1">
      <alignment horizontal="right" vertical="center" shrinkToFit="1"/>
    </xf>
    <xf numFmtId="186" fontId="86" fillId="5" borderId="50" xfId="2" applyNumberFormat="1" applyFont="1" applyFill="1" applyBorder="1" applyAlignment="1">
      <alignment horizontal="right" vertical="center" shrinkToFit="1"/>
    </xf>
    <xf numFmtId="186" fontId="86" fillId="5" borderId="6" xfId="2" applyNumberFormat="1" applyFont="1" applyFill="1" applyBorder="1" applyAlignment="1">
      <alignment horizontal="right" vertical="center" shrinkToFit="1"/>
    </xf>
    <xf numFmtId="0" fontId="44" fillId="2" borderId="15"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4" xfId="0" applyFont="1" applyFill="1" applyBorder="1" applyAlignment="1">
      <alignment horizontal="center" vertical="center"/>
    </xf>
    <xf numFmtId="188" fontId="57" fillId="3" borderId="2" xfId="2" applyNumberFormat="1" applyFont="1" applyFill="1" applyBorder="1" applyAlignment="1">
      <alignment horizontal="right" vertical="center" wrapText="1"/>
    </xf>
    <xf numFmtId="188" fontId="57" fillId="3" borderId="51" xfId="2" applyNumberFormat="1" applyFont="1" applyFill="1" applyBorder="1" applyAlignment="1">
      <alignment horizontal="right" vertical="center" wrapText="1"/>
    </xf>
    <xf numFmtId="182" fontId="86" fillId="18" borderId="5" xfId="2" applyNumberFormat="1" applyFont="1" applyFill="1" applyBorder="1" applyAlignment="1">
      <alignment horizontal="right" vertical="center" shrinkToFit="1"/>
    </xf>
    <xf numFmtId="182" fontId="86" fillId="18" borderId="12" xfId="2" applyNumberFormat="1" applyFont="1" applyFill="1" applyBorder="1" applyAlignment="1">
      <alignment horizontal="right" vertical="center" shrinkToFit="1"/>
    </xf>
    <xf numFmtId="182" fontId="86" fillId="18" borderId="13" xfId="2" applyNumberFormat="1" applyFont="1" applyFill="1" applyBorder="1" applyAlignment="1">
      <alignment horizontal="right" vertical="center" shrinkToFit="1"/>
    </xf>
    <xf numFmtId="0" fontId="9" fillId="0" borderId="0" xfId="0" applyFont="1" applyFill="1" applyAlignment="1">
      <alignment horizontal="left" vertical="top" wrapText="1" indent="1"/>
    </xf>
    <xf numFmtId="0" fontId="44" fillId="0" borderId="0" xfId="0" applyFont="1" applyFill="1" applyAlignment="1">
      <alignment horizontal="left" vertical="top" wrapText="1" indent="1"/>
    </xf>
    <xf numFmtId="188" fontId="86" fillId="3" borderId="2" xfId="2" applyNumberFormat="1" applyFont="1" applyFill="1" applyBorder="1" applyAlignment="1">
      <alignment horizontal="right" vertical="center" shrinkToFi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44"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86" fillId="18" borderId="5" xfId="2" applyNumberFormat="1" applyFont="1" applyFill="1" applyBorder="1" applyAlignment="1">
      <alignment horizontal="right" vertical="center" shrinkToFit="1"/>
    </xf>
    <xf numFmtId="178" fontId="86" fillId="18" borderId="12" xfId="2" applyNumberFormat="1" applyFont="1" applyFill="1" applyBorder="1" applyAlignment="1">
      <alignment horizontal="right" vertical="center" shrinkToFit="1"/>
    </xf>
    <xf numFmtId="178" fontId="86" fillId="18" borderId="13" xfId="2" applyNumberFormat="1" applyFont="1" applyFill="1" applyBorder="1" applyAlignment="1">
      <alignment horizontal="right" vertical="center" shrinkToFit="1"/>
    </xf>
    <xf numFmtId="0" fontId="9" fillId="0" borderId="0" xfId="0" applyFont="1" applyFill="1" applyAlignment="1">
      <alignment horizontal="left" vertical="top"/>
    </xf>
    <xf numFmtId="0" fontId="44" fillId="2" borderId="51"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3" xfId="0" applyFont="1" applyFill="1" applyBorder="1" applyAlignment="1">
      <alignment horizontal="center" vertical="center" wrapText="1"/>
    </xf>
    <xf numFmtId="186" fontId="86" fillId="3" borderId="9" xfId="2" applyNumberFormat="1" applyFont="1" applyFill="1" applyBorder="1" applyAlignment="1">
      <alignment horizontal="right" vertical="center" shrinkToFit="1"/>
    </xf>
    <xf numFmtId="186" fontId="86" fillId="3" borderId="6" xfId="2" applyNumberFormat="1" applyFont="1" applyFill="1" applyBorder="1" applyAlignment="1">
      <alignment horizontal="right" vertical="center" shrinkToFit="1"/>
    </xf>
    <xf numFmtId="186" fontId="86" fillId="3" borderId="10" xfId="2" applyNumberFormat="1" applyFont="1" applyFill="1" applyBorder="1" applyAlignment="1">
      <alignment horizontal="right" vertical="center" shrinkToFit="1"/>
    </xf>
    <xf numFmtId="0" fontId="48" fillId="2" borderId="2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8" fillId="8" borderId="46" xfId="0" applyFont="1" applyFill="1" applyBorder="1" applyAlignment="1">
      <alignment horizontal="center" vertical="center" shrinkToFit="1"/>
    </xf>
    <xf numFmtId="0" fontId="22" fillId="2" borderId="14" xfId="0" applyFont="1" applyFill="1" applyBorder="1" applyAlignment="1">
      <alignment horizontal="center" vertical="center" wrapText="1" shrinkToFit="1"/>
    </xf>
    <xf numFmtId="0" fontId="22" fillId="2" borderId="48"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9" fillId="18" borderId="10" xfId="0" applyNumberFormat="1" applyFont="1" applyFill="1" applyBorder="1" applyAlignment="1">
      <alignment horizontal="center" vertical="center" shrinkToFit="1"/>
    </xf>
    <xf numFmtId="181" fontId="9" fillId="18" borderId="9" xfId="0" applyNumberFormat="1" applyFont="1" applyFill="1" applyBorder="1" applyAlignment="1">
      <alignment horizontal="center" vertical="center" shrinkToFit="1"/>
    </xf>
    <xf numFmtId="181" fontId="9" fillId="18" borderId="10" xfId="0" applyNumberFormat="1" applyFont="1" applyFill="1" applyBorder="1" applyAlignment="1">
      <alignment horizontal="center" vertical="center" shrinkToFit="1"/>
    </xf>
    <xf numFmtId="0" fontId="8" fillId="8" borderId="46" xfId="0" applyFont="1" applyFill="1" applyBorder="1" applyAlignment="1">
      <alignment vertical="center"/>
    </xf>
    <xf numFmtId="0" fontId="9" fillId="8" borderId="47" xfId="0" applyFont="1" applyFill="1" applyBorder="1" applyAlignment="1">
      <alignment vertical="center"/>
    </xf>
    <xf numFmtId="0" fontId="9" fillId="8" borderId="48" xfId="0" applyFont="1" applyFill="1" applyBorder="1" applyAlignment="1">
      <alignment vertical="center"/>
    </xf>
    <xf numFmtId="0" fontId="9" fillId="8" borderId="49" xfId="0" applyFont="1" applyFill="1" applyBorder="1" applyAlignment="1">
      <alignment vertical="center"/>
    </xf>
    <xf numFmtId="0" fontId="44" fillId="2" borderId="2" xfId="0" applyFont="1" applyFill="1" applyBorder="1" applyAlignment="1">
      <alignment vertical="center" wrapText="1"/>
    </xf>
    <xf numFmtId="0" fontId="44" fillId="2" borderId="3" xfId="0" applyFont="1" applyFill="1" applyBorder="1" applyAlignment="1">
      <alignment vertical="center" wrapText="1"/>
    </xf>
    <xf numFmtId="0" fontId="44" fillId="2" borderId="9" xfId="0" applyFont="1" applyFill="1" applyBorder="1" applyAlignment="1">
      <alignment vertical="center" wrapText="1" shrinkToFit="1"/>
    </xf>
    <xf numFmtId="0" fontId="44" fillId="2" borderId="10" xfId="0" applyFont="1" applyFill="1" applyBorder="1" applyAlignment="1">
      <alignment vertical="center" wrapText="1" shrinkToFit="1"/>
    </xf>
    <xf numFmtId="0" fontId="44" fillId="2" borderId="5" xfId="0" applyFont="1" applyFill="1" applyBorder="1" applyAlignment="1">
      <alignment vertical="center" wrapText="1" shrinkToFit="1"/>
    </xf>
    <xf numFmtId="0" fontId="44" fillId="2" borderId="13" xfId="0" applyFont="1" applyFill="1" applyBorder="1" applyAlignment="1">
      <alignment vertical="center" wrapText="1" shrinkToFit="1"/>
    </xf>
    <xf numFmtId="0" fontId="44" fillId="0" borderId="0" xfId="0" applyFont="1" applyFill="1" applyAlignment="1">
      <alignment vertical="center" wrapText="1"/>
    </xf>
    <xf numFmtId="181" fontId="19" fillId="5" borderId="5" xfId="0" applyNumberFormat="1" applyFont="1" applyFill="1" applyBorder="1" applyAlignment="1">
      <alignment horizontal="center" vertical="center" shrinkToFit="1"/>
    </xf>
    <xf numFmtId="181" fontId="19" fillId="5" borderId="13" xfId="0" applyNumberFormat="1" applyFont="1" applyFill="1" applyBorder="1" applyAlignment="1">
      <alignment horizontal="center" vertical="center" shrinkToFit="1"/>
    </xf>
    <xf numFmtId="0" fontId="48" fillId="18" borderId="9" xfId="0" applyNumberFormat="1" applyFont="1" applyFill="1" applyBorder="1" applyAlignment="1">
      <alignment horizontal="center" vertical="center" shrinkToFit="1"/>
    </xf>
    <xf numFmtId="0" fontId="9" fillId="18" borderId="6" xfId="0" applyFont="1" applyFill="1" applyBorder="1" applyAlignment="1">
      <alignment horizontal="center" vertical="center" shrinkToFit="1"/>
    </xf>
    <xf numFmtId="0" fontId="9" fillId="18" borderId="50" xfId="0" applyFont="1" applyFill="1" applyBorder="1" applyAlignment="1">
      <alignment horizontal="center" vertical="center" shrinkToFit="1"/>
    </xf>
    <xf numFmtId="58" fontId="8" fillId="0" borderId="0" xfId="0" applyNumberFormat="1" applyFont="1" applyFill="1" applyBorder="1" applyAlignment="1">
      <alignment horizontal="right" vertical="center"/>
    </xf>
    <xf numFmtId="0" fontId="8" fillId="0" borderId="0" xfId="0" applyFont="1" applyFill="1" applyBorder="1" applyAlignment="1">
      <alignment horizontal="right" vertical="center"/>
    </xf>
    <xf numFmtId="0" fontId="44" fillId="8" borderId="46" xfId="0" applyFont="1" applyFill="1" applyBorder="1" applyAlignment="1">
      <alignment horizontal="center" vertical="center" shrinkToFit="1"/>
    </xf>
    <xf numFmtId="0" fontId="18" fillId="5" borderId="42" xfId="0" applyFont="1" applyFill="1" applyBorder="1" applyAlignment="1">
      <alignment horizontal="center" vertical="center"/>
    </xf>
    <xf numFmtId="0" fontId="18" fillId="5" borderId="45" xfId="0" applyFont="1" applyFill="1" applyBorder="1" applyAlignment="1">
      <alignment horizontal="center" vertical="center"/>
    </xf>
    <xf numFmtId="0" fontId="92" fillId="7" borderId="42" xfId="0" applyNumberFormat="1" applyFont="1" applyFill="1" applyBorder="1" applyAlignment="1">
      <alignment horizontal="center" vertical="center"/>
    </xf>
    <xf numFmtId="0" fontId="92" fillId="7" borderId="45" xfId="0" applyNumberFormat="1" applyFont="1" applyFill="1" applyBorder="1" applyAlignment="1">
      <alignment horizontal="center" vertical="center"/>
    </xf>
    <xf numFmtId="0" fontId="92" fillId="7" borderId="42" xfId="0" applyFont="1" applyFill="1" applyBorder="1" applyAlignment="1">
      <alignment horizontal="center" vertical="center"/>
    </xf>
    <xf numFmtId="0" fontId="92" fillId="7" borderId="45" xfId="0" applyFont="1" applyFill="1" applyBorder="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13" fillId="0" borderId="0" xfId="0" applyFont="1" applyFill="1" applyAlignment="1">
      <alignment horizontal="left" vertical="center"/>
    </xf>
    <xf numFmtId="0" fontId="9" fillId="0" borderId="0" xfId="0" applyFont="1" applyFill="1" applyAlignment="1">
      <alignment vertical="center" wrapText="1"/>
    </xf>
    <xf numFmtId="0" fontId="48" fillId="18" borderId="6" xfId="0" applyNumberFormat="1" applyFont="1" applyFill="1" applyBorder="1" applyAlignment="1">
      <alignment horizontal="center" vertical="center" shrinkToFit="1"/>
    </xf>
    <xf numFmtId="0" fontId="48" fillId="18" borderId="50" xfId="0" applyNumberFormat="1" applyFont="1" applyFill="1" applyBorder="1" applyAlignment="1">
      <alignment horizontal="center" vertical="center" shrinkToFit="1"/>
    </xf>
    <xf numFmtId="0" fontId="44" fillId="0" borderId="0" xfId="0" applyFont="1" applyFill="1" applyBorder="1" applyAlignment="1">
      <alignment vertical="center" wrapText="1"/>
    </xf>
    <xf numFmtId="186" fontId="86" fillId="0" borderId="9" xfId="2" applyNumberFormat="1" applyFont="1" applyFill="1" applyBorder="1" applyAlignment="1">
      <alignment horizontal="right" vertical="center" shrinkToFit="1"/>
    </xf>
    <xf numFmtId="186" fontId="86" fillId="0" borderId="6" xfId="2" applyNumberFormat="1" applyFont="1" applyFill="1" applyBorder="1" applyAlignment="1">
      <alignment horizontal="right" vertical="center" shrinkToFit="1"/>
    </xf>
    <xf numFmtId="186" fontId="86" fillId="0" borderId="35" xfId="2" applyNumberFormat="1" applyFont="1" applyFill="1" applyBorder="1" applyAlignment="1">
      <alignment horizontal="right" vertical="center" shrinkToFit="1"/>
    </xf>
    <xf numFmtId="185" fontId="86" fillId="18" borderId="5" xfId="2" applyNumberFormat="1" applyFont="1" applyFill="1" applyBorder="1" applyAlignment="1">
      <alignment horizontal="right" vertical="center" shrinkToFit="1"/>
    </xf>
    <xf numFmtId="185" fontId="86" fillId="18" borderId="12" xfId="2" applyNumberFormat="1" applyFont="1" applyFill="1" applyBorder="1" applyAlignment="1">
      <alignment horizontal="right" vertical="center" shrinkToFit="1"/>
    </xf>
    <xf numFmtId="185" fontId="86" fillId="18" borderId="30" xfId="2" applyNumberFormat="1" applyFont="1" applyFill="1" applyBorder="1" applyAlignment="1">
      <alignment horizontal="right" vertical="center" shrinkToFit="1"/>
    </xf>
    <xf numFmtId="178" fontId="153" fillId="5" borderId="11" xfId="2" applyNumberFormat="1" applyFont="1" applyFill="1" applyBorder="1" applyAlignment="1">
      <alignment horizontal="right" vertical="center" shrinkToFit="1"/>
    </xf>
    <xf numFmtId="178" fontId="153" fillId="5" borderId="0" xfId="2" applyNumberFormat="1" applyFont="1" applyFill="1" applyBorder="1" applyAlignment="1">
      <alignment horizontal="right" vertical="center" shrinkToFit="1"/>
    </xf>
    <xf numFmtId="178" fontId="153" fillId="5" borderId="8" xfId="2" applyNumberFormat="1" applyFont="1" applyFill="1" applyBorder="1" applyAlignment="1">
      <alignment horizontal="right" vertical="center" shrinkToFit="1"/>
    </xf>
    <xf numFmtId="178" fontId="153" fillId="5" borderId="5" xfId="2" applyNumberFormat="1" applyFont="1" applyFill="1" applyBorder="1" applyAlignment="1">
      <alignment horizontal="right" vertical="center" shrinkToFit="1"/>
    </xf>
    <xf numFmtId="0" fontId="22" fillId="2" borderId="15" xfId="0" applyFont="1" applyFill="1" applyBorder="1" applyAlignment="1">
      <alignment horizontal="center" vertical="center" shrinkToFi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47" xfId="0" applyFont="1" applyFill="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66" fillId="2" borderId="9" xfId="0" applyFont="1" applyFill="1" applyBorder="1" applyAlignment="1">
      <alignment horizontal="center" vertical="center" wrapText="1" shrinkToFit="1"/>
    </xf>
    <xf numFmtId="0" fontId="66" fillId="2" borderId="6" xfId="0" applyFont="1" applyFill="1" applyBorder="1" applyAlignment="1">
      <alignment horizontal="center" vertical="center" wrapText="1" shrinkToFit="1"/>
    </xf>
    <xf numFmtId="0" fontId="66" fillId="2" borderId="10" xfId="0" applyFont="1" applyFill="1" applyBorder="1" applyAlignment="1">
      <alignment horizontal="center" vertical="center" wrapText="1" shrinkToFit="1"/>
    </xf>
    <xf numFmtId="0" fontId="66" fillId="2" borderId="5" xfId="0" applyFont="1" applyFill="1" applyBorder="1" applyAlignment="1">
      <alignment horizontal="center" vertical="center" wrapText="1" shrinkToFit="1"/>
    </xf>
    <xf numFmtId="0" fontId="66" fillId="2" borderId="12" xfId="0" applyFont="1" applyFill="1" applyBorder="1" applyAlignment="1">
      <alignment horizontal="center" vertical="center" wrapText="1" shrinkToFit="1"/>
    </xf>
    <xf numFmtId="0" fontId="66" fillId="2" borderId="13" xfId="0" applyFont="1" applyFill="1" applyBorder="1" applyAlignment="1">
      <alignment horizontal="center" vertical="center" wrapText="1" shrinkToFit="1"/>
    </xf>
    <xf numFmtId="189" fontId="57" fillId="3" borderId="2" xfId="2" applyNumberFormat="1" applyFont="1" applyFill="1" applyBorder="1" applyAlignment="1">
      <alignment horizontal="right" vertical="center" wrapText="1"/>
    </xf>
    <xf numFmtId="189" fontId="57" fillId="3" borderId="51" xfId="2" applyNumberFormat="1" applyFont="1" applyFill="1" applyBorder="1" applyAlignment="1">
      <alignment horizontal="right" vertical="center" wrapText="1"/>
    </xf>
    <xf numFmtId="0" fontId="9" fillId="8" borderId="47" xfId="0" applyFont="1" applyFill="1" applyBorder="1" applyAlignment="1">
      <alignment vertical="center" shrinkToFit="1"/>
    </xf>
    <xf numFmtId="0" fontId="9" fillId="8" borderId="48" xfId="0" applyFont="1" applyFill="1" applyBorder="1" applyAlignment="1">
      <alignment vertical="center" shrinkToFit="1"/>
    </xf>
    <xf numFmtId="0" fontId="9" fillId="8" borderId="49" xfId="0" applyFont="1" applyFill="1" applyBorder="1" applyAlignment="1">
      <alignment vertical="center" shrinkToFit="1"/>
    </xf>
    <xf numFmtId="188" fontId="86" fillId="3" borderId="51" xfId="2" applyNumberFormat="1" applyFont="1" applyFill="1" applyBorder="1" applyAlignment="1">
      <alignment horizontal="right" vertical="center" shrinkToFit="1"/>
    </xf>
    <xf numFmtId="0" fontId="48" fillId="2" borderId="9" xfId="0" applyFont="1" applyFill="1" applyBorder="1" applyAlignment="1">
      <alignment horizontal="center" wrapText="1"/>
    </xf>
    <xf numFmtId="0" fontId="48" fillId="2" borderId="10" xfId="0" applyFont="1" applyFill="1" applyBorder="1" applyAlignment="1">
      <alignment horizontal="center" wrapText="1"/>
    </xf>
    <xf numFmtId="0" fontId="48" fillId="2" borderId="11" xfId="0" applyFont="1" applyFill="1" applyBorder="1" applyAlignment="1">
      <alignment horizontal="center" wrapText="1"/>
    </xf>
    <xf numFmtId="0" fontId="48" fillId="2" borderId="8" xfId="0" applyFont="1" applyFill="1" applyBorder="1" applyAlignment="1">
      <alignment horizontal="center" wrapText="1"/>
    </xf>
    <xf numFmtId="0" fontId="44" fillId="2" borderId="15" xfId="0" applyFont="1" applyFill="1" applyBorder="1">
      <alignment vertical="center"/>
    </xf>
    <xf numFmtId="0" fontId="44" fillId="2" borderId="4" xfId="0" applyFont="1" applyFill="1" applyBorder="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center" vertical="center"/>
    </xf>
    <xf numFmtId="0" fontId="8" fillId="0" borderId="51" xfId="0" applyFont="1" applyBorder="1" applyAlignment="1">
      <alignment horizontal="center" vertical="center"/>
    </xf>
    <xf numFmtId="0" fontId="8" fillId="0" borderId="7" xfId="0" applyFont="1" applyBorder="1" applyAlignment="1">
      <alignment horizontal="center" vertical="center"/>
    </xf>
    <xf numFmtId="0" fontId="8" fillId="0" borderId="101" xfId="0" applyFont="1" applyBorder="1" applyAlignment="1">
      <alignment horizontal="center" vertical="center"/>
    </xf>
    <xf numFmtId="0" fontId="8" fillId="0" borderId="51" xfId="0" applyFont="1" applyBorder="1" applyAlignment="1">
      <alignment horizontal="center" vertical="center" wrapText="1"/>
    </xf>
    <xf numFmtId="0" fontId="32" fillId="0" borderId="0" xfId="15" applyFont="1" applyAlignment="1" applyProtection="1">
      <alignment horizontal="center" vertical="center"/>
      <protection locked="0"/>
    </xf>
    <xf numFmtId="0" fontId="87" fillId="0" borderId="0" xfId="0" applyFont="1" applyAlignment="1">
      <alignment horizontal="left" vertical="center" wrapText="1"/>
    </xf>
    <xf numFmtId="0" fontId="28" fillId="0" borderId="9"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33" fillId="0" borderId="9"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6" xfId="0" applyFont="1" applyBorder="1" applyAlignment="1">
      <alignment horizontal="center" vertical="center"/>
    </xf>
    <xf numFmtId="0" fontId="33" fillId="0" borderId="50" xfId="0" applyFont="1" applyBorder="1" applyAlignment="1">
      <alignment horizontal="center" vertical="center"/>
    </xf>
    <xf numFmtId="0" fontId="8" fillId="0" borderId="101" xfId="0" applyFont="1" applyBorder="1" applyAlignment="1">
      <alignment horizontal="center" vertical="center" wrapText="1"/>
    </xf>
    <xf numFmtId="0" fontId="8" fillId="0" borderId="46" xfId="0" applyFont="1" applyBorder="1" applyAlignment="1">
      <alignment horizontal="center" vertical="center" wrapText="1"/>
    </xf>
    <xf numFmtId="0" fontId="32" fillId="0" borderId="46" xfId="15" applyFont="1" applyBorder="1" applyAlignment="1" applyProtection="1">
      <alignment horizontal="center" vertical="center" wrapText="1"/>
      <protection locked="0"/>
    </xf>
    <xf numFmtId="0" fontId="33" fillId="0" borderId="47" xfId="0" applyFont="1" applyBorder="1" applyAlignment="1">
      <alignment horizontal="center" vertical="center"/>
    </xf>
    <xf numFmtId="0" fontId="94" fillId="7" borderId="0" xfId="0" applyFont="1" applyFill="1" applyAlignment="1" applyProtection="1">
      <alignment vertical="center"/>
    </xf>
    <xf numFmtId="0" fontId="61" fillId="10" borderId="48" xfId="14" applyFont="1" applyFill="1" applyBorder="1" applyAlignment="1" applyProtection="1">
      <alignment vertical="center"/>
    </xf>
    <xf numFmtId="0" fontId="61" fillId="10" borderId="49" xfId="14" applyFont="1" applyFill="1" applyBorder="1" applyAlignment="1" applyProtection="1">
      <alignment vertical="center"/>
    </xf>
    <xf numFmtId="0" fontId="61" fillId="10" borderId="47" xfId="14" applyFont="1" applyFill="1" applyBorder="1" applyAlignment="1" applyProtection="1">
      <alignment horizontal="center" vertical="center"/>
    </xf>
    <xf numFmtId="0" fontId="61" fillId="10" borderId="48" xfId="14" applyFont="1" applyFill="1" applyBorder="1" applyAlignment="1" applyProtection="1">
      <alignment horizontal="center" vertical="center"/>
    </xf>
    <xf numFmtId="0" fontId="8" fillId="5" borderId="0" xfId="0" applyFont="1" applyFill="1" applyAlignment="1" applyProtection="1">
      <alignment vertical="center"/>
    </xf>
    <xf numFmtId="0" fontId="39" fillId="0" borderId="9" xfId="0" applyFont="1" applyBorder="1" applyAlignment="1" applyProtection="1">
      <alignment horizontal="left" vertical="top" wrapText="1"/>
    </xf>
    <xf numFmtId="0" fontId="39" fillId="0" borderId="6" xfId="0" applyFont="1" applyBorder="1" applyAlignment="1" applyProtection="1">
      <alignment horizontal="left" vertical="top" wrapText="1"/>
    </xf>
    <xf numFmtId="0" fontId="39" fillId="0" borderId="50" xfId="0" applyFont="1" applyBorder="1" applyAlignment="1" applyProtection="1">
      <alignment horizontal="left" vertical="top" wrapText="1"/>
    </xf>
    <xf numFmtId="0" fontId="39" fillId="0" borderId="11"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8" xfId="0" applyFont="1" applyBorder="1" applyAlignment="1" applyProtection="1">
      <alignment horizontal="left" vertical="top" wrapText="1"/>
    </xf>
    <xf numFmtId="0" fontId="39" fillId="0" borderId="5" xfId="0" applyFont="1" applyBorder="1" applyAlignment="1" applyProtection="1">
      <alignment horizontal="left" vertical="top" wrapText="1"/>
    </xf>
    <xf numFmtId="0" fontId="39" fillId="0" borderId="12" xfId="0" applyFont="1" applyBorder="1" applyAlignment="1" applyProtection="1">
      <alignment horizontal="left" vertical="top" wrapText="1"/>
    </xf>
    <xf numFmtId="0" fontId="39" fillId="0" borderId="13" xfId="0" applyFont="1" applyBorder="1" applyAlignment="1" applyProtection="1">
      <alignment horizontal="left" vertical="top" wrapText="1"/>
    </xf>
    <xf numFmtId="192" fontId="94" fillId="7" borderId="47" xfId="0" applyNumberFormat="1" applyFont="1" applyFill="1" applyBorder="1" applyAlignment="1" applyProtection="1">
      <alignment horizontal="right" vertical="center" wrapText="1"/>
    </xf>
    <xf numFmtId="192" fontId="18" fillId="7" borderId="48" xfId="0" applyNumberFormat="1" applyFont="1" applyFill="1" applyBorder="1" applyAlignment="1" applyProtection="1">
      <alignment horizontal="right" vertical="center" wrapText="1"/>
    </xf>
    <xf numFmtId="192" fontId="18" fillId="7" borderId="49" xfId="0" applyNumberFormat="1" applyFont="1" applyFill="1" applyBorder="1" applyAlignment="1" applyProtection="1">
      <alignment horizontal="right" vertical="center" wrapText="1"/>
    </xf>
    <xf numFmtId="0" fontId="98" fillId="7" borderId="46" xfId="0" applyFont="1" applyFill="1" applyBorder="1" applyAlignment="1" applyProtection="1">
      <alignment horizontal="left" vertical="center" wrapText="1"/>
    </xf>
    <xf numFmtId="0" fontId="98" fillId="18" borderId="46" xfId="0" applyFont="1" applyFill="1" applyBorder="1" applyAlignment="1" applyProtection="1">
      <alignment horizontal="center" vertical="center" shrinkToFit="1"/>
    </xf>
    <xf numFmtId="38" fontId="98" fillId="18" borderId="46" xfId="2" applyFont="1" applyFill="1" applyBorder="1" applyAlignment="1" applyProtection="1">
      <alignment horizontal="center" vertical="center" shrinkToFit="1"/>
    </xf>
    <xf numFmtId="0" fontId="9" fillId="8" borderId="51" xfId="14" applyFont="1" applyFill="1" applyBorder="1" applyAlignment="1" applyProtection="1">
      <alignment horizontal="center" vertical="center"/>
    </xf>
    <xf numFmtId="0" fontId="40" fillId="7" borderId="46" xfId="14" applyFont="1" applyFill="1" applyBorder="1" applyAlignment="1" applyProtection="1">
      <alignment horizontal="center" vertical="center"/>
    </xf>
    <xf numFmtId="0" fontId="39" fillId="0" borderId="49" xfId="0" applyFont="1" applyBorder="1" applyAlignment="1" applyProtection="1">
      <alignment horizontal="left" vertical="top" wrapText="1"/>
    </xf>
    <xf numFmtId="0" fontId="39" fillId="0" borderId="46" xfId="0" applyFont="1" applyBorder="1" applyAlignment="1" applyProtection="1">
      <alignment horizontal="left" vertical="top" wrapText="1"/>
    </xf>
    <xf numFmtId="193" fontId="26" fillId="5" borderId="47" xfId="0" applyNumberFormat="1" applyFont="1" applyFill="1" applyBorder="1" applyAlignment="1" applyProtection="1">
      <alignment horizontal="center" vertical="center" shrinkToFit="1"/>
    </xf>
    <xf numFmtId="193" fontId="26" fillId="5" borderId="48" xfId="0" applyNumberFormat="1" applyFont="1" applyFill="1" applyBorder="1" applyAlignment="1" applyProtection="1">
      <alignment horizontal="center" vertical="center" shrinkToFit="1"/>
    </xf>
    <xf numFmtId="193" fontId="26" fillId="5" borderId="49" xfId="0" applyNumberFormat="1" applyFont="1" applyFill="1" applyBorder="1" applyAlignment="1" applyProtection="1">
      <alignment horizontal="center" vertical="center" shrinkToFit="1"/>
    </xf>
    <xf numFmtId="0" fontId="9" fillId="8" borderId="47" xfId="14" applyFont="1" applyFill="1" applyBorder="1" applyAlignment="1" applyProtection="1">
      <alignment horizontal="center" vertical="center"/>
    </xf>
    <xf numFmtId="0" fontId="9" fillId="8" borderId="48" xfId="14" applyFont="1" applyFill="1" applyBorder="1" applyAlignment="1" applyProtection="1">
      <alignment horizontal="center" vertical="center"/>
    </xf>
    <xf numFmtId="0" fontId="9" fillId="8" borderId="49" xfId="14" applyFont="1" applyFill="1" applyBorder="1" applyAlignment="1" applyProtection="1">
      <alignment horizontal="center" vertical="center"/>
    </xf>
    <xf numFmtId="0" fontId="98" fillId="7" borderId="47" xfId="0" applyFont="1" applyFill="1" applyBorder="1" applyAlignment="1" applyProtection="1">
      <alignment horizontal="left" vertical="center" wrapText="1"/>
    </xf>
    <xf numFmtId="0" fontId="98" fillId="7" borderId="48" xfId="0" applyFont="1" applyFill="1" applyBorder="1" applyAlignment="1" applyProtection="1">
      <alignment horizontal="left" vertical="center" wrapText="1"/>
    </xf>
    <xf numFmtId="0" fontId="98" fillId="7" borderId="49" xfId="0" applyFont="1" applyFill="1" applyBorder="1" applyAlignment="1" applyProtection="1">
      <alignment horizontal="left" vertical="center" wrapText="1"/>
    </xf>
    <xf numFmtId="38" fontId="99" fillId="5" borderId="46" xfId="2" applyFont="1" applyFill="1" applyBorder="1" applyAlignment="1" applyProtection="1">
      <alignment horizontal="center" vertical="center" shrinkToFit="1"/>
    </xf>
    <xf numFmtId="0" fontId="8" fillId="0" borderId="0" xfId="14" applyFont="1" applyAlignment="1" applyProtection="1">
      <alignment vertical="center"/>
    </xf>
    <xf numFmtId="0" fontId="46" fillId="7" borderId="0" xfId="14" applyFont="1" applyFill="1" applyAlignment="1" applyProtection="1">
      <alignment horizontal="center" vertical="center"/>
    </xf>
    <xf numFmtId="0" fontId="26" fillId="0" borderId="49" xfId="0" applyFont="1" applyBorder="1" applyAlignment="1" applyProtection="1">
      <alignment horizontal="left" vertical="top" wrapText="1"/>
    </xf>
    <xf numFmtId="0" fontId="26" fillId="0" borderId="46" xfId="0" applyFont="1" applyBorder="1" applyAlignment="1" applyProtection="1">
      <alignment horizontal="left" vertical="top" wrapText="1"/>
    </xf>
    <xf numFmtId="0" fontId="39" fillId="8" borderId="47" xfId="0" applyFont="1" applyFill="1" applyBorder="1" applyAlignment="1" applyProtection="1">
      <alignment horizontal="center" vertical="center" wrapText="1"/>
    </xf>
    <xf numFmtId="0" fontId="0" fillId="0" borderId="49" xfId="0" applyBorder="1" applyAlignment="1" applyProtection="1">
      <alignment horizontal="center" vertical="center"/>
    </xf>
    <xf numFmtId="0" fontId="26" fillId="8" borderId="47" xfId="0" applyFont="1" applyFill="1" applyBorder="1" applyAlignment="1" applyProtection="1">
      <alignment horizontal="center" vertical="center" wrapText="1"/>
    </xf>
    <xf numFmtId="0" fontId="58" fillId="0" borderId="49" xfId="0" applyFont="1" applyBorder="1" applyAlignment="1" applyProtection="1">
      <alignment horizontal="center" vertical="center"/>
    </xf>
    <xf numFmtId="0" fontId="26" fillId="8" borderId="49" xfId="0" applyFont="1" applyFill="1" applyBorder="1" applyAlignment="1" applyProtection="1">
      <alignment horizontal="center" vertical="center"/>
    </xf>
    <xf numFmtId="0" fontId="0" fillId="0" borderId="48" xfId="0" applyBorder="1" applyAlignment="1" applyProtection="1">
      <alignment horizontal="center" vertical="center"/>
    </xf>
    <xf numFmtId="0" fontId="9" fillId="8" borderId="6"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xf>
    <xf numFmtId="0" fontId="9" fillId="8" borderId="50" xfId="0" applyFont="1" applyFill="1" applyBorder="1" applyAlignment="1" applyProtection="1">
      <alignment horizontal="center" vertical="center"/>
    </xf>
    <xf numFmtId="0" fontId="9" fillId="8" borderId="12"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38" fontId="102" fillId="5" borderId="47" xfId="2" applyFont="1" applyFill="1" applyBorder="1" applyAlignment="1" applyProtection="1">
      <alignment horizontal="center" vertical="center" shrinkToFit="1"/>
    </xf>
    <xf numFmtId="0" fontId="19" fillId="0" borderId="49" xfId="0" applyFont="1" applyBorder="1" applyAlignment="1" applyProtection="1">
      <alignment horizontal="center" vertical="center" shrinkToFit="1"/>
    </xf>
    <xf numFmtId="38" fontId="102" fillId="5" borderId="87" xfId="2" applyFont="1" applyFill="1" applyBorder="1" applyAlignment="1" applyProtection="1">
      <alignment horizontal="center" vertical="center" shrinkToFit="1"/>
    </xf>
    <xf numFmtId="0" fontId="19" fillId="0" borderId="88" xfId="0" applyFont="1" applyBorder="1" applyAlignment="1" applyProtection="1">
      <alignment horizontal="center" vertical="center" shrinkToFit="1"/>
    </xf>
    <xf numFmtId="0" fontId="102" fillId="5" borderId="87" xfId="0" applyFont="1" applyFill="1" applyBorder="1" applyAlignment="1" applyProtection="1">
      <alignment horizontal="center" vertical="center" shrinkToFit="1"/>
    </xf>
    <xf numFmtId="38" fontId="32" fillId="5" borderId="47" xfId="2" applyFont="1" applyFill="1" applyBorder="1" applyAlignment="1" applyProtection="1">
      <alignment horizontal="center" vertical="center" shrinkToFit="1"/>
    </xf>
    <xf numFmtId="38" fontId="32" fillId="5" borderId="49" xfId="2" applyFont="1" applyFill="1" applyBorder="1" applyAlignment="1" applyProtection="1">
      <alignment horizontal="center" vertical="center" shrinkToFit="1"/>
    </xf>
    <xf numFmtId="0" fontId="45" fillId="0" borderId="0" xfId="0" applyFont="1" applyAlignment="1" applyProtection="1">
      <alignment horizontal="left" vertical="center" wrapText="1"/>
    </xf>
    <xf numFmtId="0" fontId="39" fillId="8" borderId="51" xfId="0" applyFont="1" applyFill="1" applyBorder="1" applyAlignment="1" applyProtection="1">
      <alignment horizontal="center" vertical="center"/>
    </xf>
    <xf numFmtId="3" fontId="97" fillId="5" borderId="51" xfId="0" applyNumberFormat="1" applyFont="1" applyFill="1" applyBorder="1" applyAlignment="1" applyProtection="1">
      <alignment horizontal="center" vertical="center" shrinkToFit="1"/>
    </xf>
    <xf numFmtId="3" fontId="97" fillId="5" borderId="9" xfId="0" applyNumberFormat="1" applyFont="1" applyFill="1" applyBorder="1" applyAlignment="1" applyProtection="1">
      <alignment horizontal="center" vertical="center" shrinkToFit="1"/>
    </xf>
    <xf numFmtId="3" fontId="97" fillId="5" borderId="7" xfId="0" applyNumberFormat="1" applyFont="1" applyFill="1" applyBorder="1" applyAlignment="1" applyProtection="1">
      <alignment horizontal="center" vertical="center" shrinkToFit="1"/>
    </xf>
    <xf numFmtId="3" fontId="97" fillId="5" borderId="11" xfId="0" applyNumberFormat="1" applyFont="1" applyFill="1" applyBorder="1" applyAlignment="1" applyProtection="1">
      <alignment horizontal="center" vertical="center" shrinkToFit="1"/>
    </xf>
    <xf numFmtId="3" fontId="97" fillId="5" borderId="3" xfId="0" applyNumberFormat="1" applyFont="1" applyFill="1" applyBorder="1" applyAlignment="1" applyProtection="1">
      <alignment horizontal="center" vertical="center" shrinkToFit="1"/>
    </xf>
    <xf numFmtId="3" fontId="97" fillId="5" borderId="5" xfId="0" applyNumberFormat="1" applyFont="1" applyFill="1" applyBorder="1" applyAlignment="1" applyProtection="1">
      <alignment horizontal="center" vertical="center" shrinkToFit="1"/>
    </xf>
    <xf numFmtId="0" fontId="45" fillId="0" borderId="0" xfId="0" applyFont="1" applyAlignment="1" applyProtection="1">
      <alignment horizontal="left" vertical="top" wrapText="1"/>
    </xf>
    <xf numFmtId="0" fontId="23" fillId="5" borderId="51" xfId="14" applyFont="1" applyFill="1" applyBorder="1" applyAlignment="1" applyProtection="1">
      <alignment horizontal="center" vertical="top"/>
    </xf>
    <xf numFmtId="0" fontId="63" fillId="5" borderId="51" xfId="14" applyFont="1" applyFill="1" applyBorder="1" applyAlignment="1" applyProtection="1">
      <alignment horizontal="center" vertical="top"/>
    </xf>
    <xf numFmtId="0" fontId="49" fillId="3" borderId="51" xfId="0" applyFont="1" applyFill="1" applyBorder="1" applyAlignment="1" applyProtection="1">
      <alignment horizontal="left" vertical="top"/>
    </xf>
    <xf numFmtId="0" fontId="8" fillId="5" borderId="51" xfId="14" applyFont="1" applyFill="1" applyBorder="1" applyAlignment="1" applyProtection="1">
      <alignment horizontal="center" vertical="top"/>
    </xf>
    <xf numFmtId="0" fontId="48" fillId="5" borderId="51" xfId="14" applyFont="1" applyFill="1" applyBorder="1" applyAlignment="1" applyProtection="1">
      <alignment horizontal="center" vertical="top"/>
    </xf>
    <xf numFmtId="0" fontId="23" fillId="5" borderId="3" xfId="14" applyFont="1" applyFill="1" applyBorder="1" applyAlignment="1" applyProtection="1">
      <alignment horizontal="center" vertical="center"/>
    </xf>
    <xf numFmtId="0" fontId="63" fillId="5" borderId="3" xfId="14" applyFont="1" applyFill="1" applyBorder="1" applyAlignment="1" applyProtection="1">
      <alignment horizontal="center" vertical="center"/>
    </xf>
    <xf numFmtId="0" fontId="49" fillId="3" borderId="3" xfId="0" applyFont="1" applyFill="1" applyBorder="1" applyAlignment="1" applyProtection="1">
      <alignment horizontal="left" vertical="top"/>
    </xf>
    <xf numFmtId="0" fontId="23" fillId="5" borderId="7" xfId="14" applyFont="1" applyFill="1" applyBorder="1" applyAlignment="1" applyProtection="1">
      <alignment horizontal="center" vertical="center"/>
    </xf>
    <xf numFmtId="0" fontId="63" fillId="5" borderId="7" xfId="14" applyFont="1" applyFill="1" applyBorder="1" applyAlignment="1" applyProtection="1">
      <alignment horizontal="center" vertical="center"/>
    </xf>
    <xf numFmtId="0" fontId="49" fillId="3" borderId="7" xfId="0" applyFont="1" applyFill="1" applyBorder="1" applyAlignment="1" applyProtection="1">
      <alignment horizontal="left" vertical="top"/>
    </xf>
    <xf numFmtId="0" fontId="105" fillId="18" borderId="9" xfId="0" applyFont="1" applyFill="1" applyBorder="1" applyAlignment="1" applyProtection="1">
      <alignment horizontal="left" vertical="top" wrapText="1"/>
    </xf>
    <xf numFmtId="0" fontId="105" fillId="18" borderId="6" xfId="0" applyFont="1" applyFill="1" applyBorder="1" applyAlignment="1" applyProtection="1">
      <alignment horizontal="left" vertical="top" wrapText="1"/>
    </xf>
    <xf numFmtId="0" fontId="105" fillId="18" borderId="50" xfId="0" applyFont="1" applyFill="1" applyBorder="1" applyAlignment="1" applyProtection="1">
      <alignment horizontal="left" vertical="top" wrapText="1"/>
    </xf>
    <xf numFmtId="0" fontId="19" fillId="18" borderId="11" xfId="0" applyFont="1" applyFill="1" applyBorder="1" applyAlignment="1" applyProtection="1">
      <alignment horizontal="left" vertical="top" wrapText="1"/>
    </xf>
    <xf numFmtId="0" fontId="19" fillId="18" borderId="0" xfId="0" applyFont="1" applyFill="1" applyAlignment="1" applyProtection="1">
      <alignment horizontal="left" vertical="top" wrapText="1"/>
    </xf>
    <xf numFmtId="0" fontId="19" fillId="18" borderId="8" xfId="0" applyFont="1" applyFill="1" applyBorder="1" applyAlignment="1" applyProtection="1">
      <alignment horizontal="left" vertical="top" wrapText="1"/>
    </xf>
    <xf numFmtId="0" fontId="19" fillId="18" borderId="5" xfId="0" applyFont="1" applyFill="1" applyBorder="1" applyAlignment="1" applyProtection="1">
      <alignment horizontal="left" vertical="top" wrapText="1"/>
    </xf>
    <xf numFmtId="0" fontId="19" fillId="18" borderId="12" xfId="0" applyFont="1" applyFill="1" applyBorder="1" applyAlignment="1" applyProtection="1">
      <alignment horizontal="left" vertical="top" wrapText="1"/>
    </xf>
    <xf numFmtId="0" fontId="19" fillId="18" borderId="13" xfId="0" applyFont="1" applyFill="1" applyBorder="1" applyAlignment="1" applyProtection="1">
      <alignment horizontal="left" vertical="top" wrapText="1"/>
    </xf>
    <xf numFmtId="0" fontId="98" fillId="18" borderId="11" xfId="0" applyFont="1" applyFill="1" applyBorder="1" applyAlignment="1" applyProtection="1">
      <alignment horizontal="left" vertical="top" wrapText="1"/>
    </xf>
    <xf numFmtId="0" fontId="98" fillId="18" borderId="0" xfId="0" applyFont="1" applyFill="1" applyAlignment="1" applyProtection="1">
      <alignment horizontal="left" vertical="top" wrapText="1"/>
    </xf>
    <xf numFmtId="0" fontId="98" fillId="18" borderId="8" xfId="0" applyFont="1" applyFill="1" applyBorder="1" applyAlignment="1" applyProtection="1">
      <alignment horizontal="left" vertical="top" wrapText="1"/>
    </xf>
    <xf numFmtId="0" fontId="98" fillId="18" borderId="5" xfId="0" applyFont="1" applyFill="1" applyBorder="1" applyAlignment="1" applyProtection="1">
      <alignment horizontal="left" vertical="top" wrapText="1"/>
    </xf>
    <xf numFmtId="0" fontId="98" fillId="18" borderId="12" xfId="0" applyFont="1" applyFill="1" applyBorder="1" applyAlignment="1" applyProtection="1">
      <alignment horizontal="left" vertical="top" wrapText="1"/>
    </xf>
    <xf numFmtId="0" fontId="98" fillId="18" borderId="13" xfId="0" applyFont="1" applyFill="1" applyBorder="1" applyAlignment="1" applyProtection="1">
      <alignment horizontal="left" vertical="top" wrapText="1"/>
    </xf>
    <xf numFmtId="0" fontId="49" fillId="3" borderId="5" xfId="0" applyFont="1" applyFill="1" applyBorder="1" applyAlignment="1" applyProtection="1">
      <alignment horizontal="center" vertical="top" wrapText="1"/>
    </xf>
    <xf numFmtId="0" fontId="0" fillId="3" borderId="12" xfId="0" applyFill="1" applyBorder="1" applyAlignment="1" applyProtection="1">
      <alignment horizontal="center" vertical="top"/>
    </xf>
    <xf numFmtId="0" fontId="0" fillId="3" borderId="13" xfId="0" applyFill="1" applyBorder="1" applyAlignment="1" applyProtection="1">
      <alignment horizontal="center" vertical="top"/>
    </xf>
    <xf numFmtId="0" fontId="9" fillId="8" borderId="46" xfId="14" applyFont="1" applyFill="1" applyBorder="1" applyAlignment="1" applyProtection="1">
      <alignment horizontal="center" vertical="center" wrapText="1"/>
    </xf>
    <xf numFmtId="0" fontId="9" fillId="8" borderId="46" xfId="14" applyFont="1" applyFill="1" applyBorder="1" applyAlignment="1" applyProtection="1">
      <alignment horizontal="center" vertical="center"/>
    </xf>
    <xf numFmtId="0" fontId="39" fillId="8" borderId="51" xfId="0" applyFont="1" applyFill="1" applyBorder="1" applyAlignment="1" applyProtection="1">
      <alignment horizontal="center" vertical="top"/>
    </xf>
    <xf numFmtId="192" fontId="38" fillId="7" borderId="5" xfId="2" applyNumberFormat="1" applyFont="1" applyFill="1" applyBorder="1" applyAlignment="1" applyProtection="1">
      <alignment horizontal="right" vertical="center" wrapText="1"/>
    </xf>
    <xf numFmtId="192" fontId="40" fillId="0" borderId="12" xfId="2" applyNumberFormat="1" applyFont="1" applyBorder="1" applyAlignment="1" applyProtection="1">
      <alignment horizontal="right" vertical="center" wrapText="1"/>
    </xf>
    <xf numFmtId="192" fontId="40" fillId="0" borderId="13" xfId="2" applyNumberFormat="1" applyFont="1" applyBorder="1" applyAlignment="1" applyProtection="1">
      <alignment horizontal="right" vertical="center" wrapText="1"/>
    </xf>
    <xf numFmtId="0" fontId="39" fillId="3" borderId="9" xfId="0" applyFont="1" applyFill="1" applyBorder="1" applyAlignment="1" applyProtection="1">
      <alignment horizontal="right" vertical="center" wrapText="1"/>
    </xf>
    <xf numFmtId="0" fontId="0" fillId="3" borderId="6" xfId="0" applyFill="1" applyBorder="1" applyAlignment="1" applyProtection="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3" fillId="5" borderId="51" xfId="14" applyFont="1" applyFill="1" applyBorder="1" applyAlignment="1" applyProtection="1">
      <alignment horizontal="center" vertical="center"/>
    </xf>
    <xf numFmtId="0" fontId="63" fillId="5" borderId="51" xfId="14" applyFont="1" applyFill="1" applyBorder="1" applyAlignment="1" applyProtection="1">
      <alignment horizontal="center" vertical="center"/>
    </xf>
    <xf numFmtId="0" fontId="49" fillId="3" borderId="51" xfId="0" applyFont="1" applyFill="1" applyBorder="1" applyAlignment="1" applyProtection="1">
      <alignment horizontal="left" vertical="top" wrapText="1"/>
    </xf>
    <xf numFmtId="0" fontId="106" fillId="18" borderId="6" xfId="0" applyFont="1" applyFill="1" applyBorder="1" applyAlignment="1" applyProtection="1">
      <alignment horizontal="left" vertical="top" wrapText="1"/>
    </xf>
    <xf numFmtId="0" fontId="106" fillId="18" borderId="50" xfId="0" applyFont="1" applyFill="1" applyBorder="1" applyAlignment="1" applyProtection="1">
      <alignment horizontal="left" vertical="top" wrapText="1"/>
    </xf>
    <xf numFmtId="0" fontId="49" fillId="3" borderId="11" xfId="0" applyFont="1" applyFill="1" applyBorder="1" applyAlignment="1" applyProtection="1">
      <alignment horizontal="center" vertical="top" wrapText="1"/>
    </xf>
    <xf numFmtId="0" fontId="0" fillId="0" borderId="0" xfId="0" applyBorder="1" applyAlignment="1" applyProtection="1">
      <alignment horizontal="center" vertical="top"/>
    </xf>
    <xf numFmtId="0" fontId="0" fillId="0" borderId="8" xfId="0" applyBorder="1" applyAlignment="1" applyProtection="1">
      <alignment horizontal="center" vertical="top"/>
    </xf>
    <xf numFmtId="0" fontId="105" fillId="18" borderId="47" xfId="0" applyFont="1" applyFill="1" applyBorder="1" applyAlignment="1" applyProtection="1">
      <alignment horizontal="left" vertical="top" wrapText="1"/>
    </xf>
    <xf numFmtId="0" fontId="105" fillId="18" borderId="48" xfId="0" applyFont="1" applyFill="1" applyBorder="1" applyAlignment="1" applyProtection="1">
      <alignment horizontal="left" vertical="top" wrapText="1"/>
    </xf>
    <xf numFmtId="0" fontId="105" fillId="18" borderId="49" xfId="0" applyFont="1" applyFill="1" applyBorder="1" applyAlignment="1" applyProtection="1">
      <alignment horizontal="left" vertical="top" wrapText="1"/>
    </xf>
    <xf numFmtId="0" fontId="0" fillId="0" borderId="12" xfId="0" applyBorder="1" applyAlignment="1" applyProtection="1">
      <alignment horizontal="center" vertical="top"/>
    </xf>
    <xf numFmtId="0" fontId="0" fillId="0" borderId="13" xfId="0" applyBorder="1" applyAlignment="1" applyProtection="1">
      <alignment horizontal="center" vertical="top"/>
    </xf>
    <xf numFmtId="0" fontId="39" fillId="8" borderId="46" xfId="0" applyFont="1" applyFill="1" applyBorder="1" applyAlignment="1" applyProtection="1">
      <alignment horizontal="left" vertical="center"/>
    </xf>
    <xf numFmtId="0" fontId="39" fillId="8" borderId="47" xfId="0" applyFont="1" applyFill="1" applyBorder="1" applyAlignment="1" applyProtection="1">
      <alignment horizontal="left" vertical="center"/>
    </xf>
    <xf numFmtId="192" fontId="98" fillId="18" borderId="46" xfId="0" applyNumberFormat="1" applyFont="1" applyFill="1" applyBorder="1" applyAlignment="1" applyProtection="1">
      <alignment horizontal="center" vertical="center" wrapText="1"/>
    </xf>
    <xf numFmtId="192" fontId="102" fillId="18" borderId="49" xfId="0" applyNumberFormat="1" applyFont="1" applyFill="1" applyBorder="1" applyAlignment="1" applyProtection="1">
      <alignment horizontal="center" vertical="center" wrapText="1"/>
    </xf>
    <xf numFmtId="192" fontId="102" fillId="18" borderId="46" xfId="0" applyNumberFormat="1" applyFont="1" applyFill="1" applyBorder="1" applyAlignment="1" applyProtection="1">
      <alignment horizontal="center" vertical="center" wrapText="1"/>
    </xf>
    <xf numFmtId="0" fontId="19" fillId="18" borderId="6" xfId="0" applyFont="1" applyFill="1" applyBorder="1" applyAlignment="1" applyProtection="1">
      <alignment horizontal="left" vertical="top" wrapText="1"/>
    </xf>
    <xf numFmtId="0" fontId="19" fillId="18" borderId="50" xfId="0" applyFont="1" applyFill="1" applyBorder="1" applyAlignment="1" applyProtection="1">
      <alignment horizontal="left" vertical="top" wrapText="1"/>
    </xf>
    <xf numFmtId="0" fontId="24" fillId="0" borderId="0" xfId="0" applyFont="1" applyAlignment="1" applyProtection="1">
      <alignment horizontal="left" vertical="center" wrapText="1"/>
    </xf>
    <xf numFmtId="0" fontId="48" fillId="8" borderId="46" xfId="14" applyFont="1" applyFill="1" applyBorder="1" applyAlignment="1" applyProtection="1">
      <alignment horizontal="center" vertical="center"/>
    </xf>
    <xf numFmtId="0" fontId="49" fillId="8" borderId="46" xfId="0" applyFont="1" applyFill="1" applyBorder="1" applyAlignment="1" applyProtection="1">
      <alignment horizontal="center" vertical="center"/>
    </xf>
    <xf numFmtId="180" fontId="9" fillId="5" borderId="46" xfId="14" applyNumberFormat="1" applyFont="1" applyFill="1" applyBorder="1" applyAlignment="1" applyProtection="1">
      <alignment horizontal="center" vertical="center"/>
    </xf>
    <xf numFmtId="0" fontId="39" fillId="0" borderId="46" xfId="0" applyFont="1" applyBorder="1" applyAlignment="1" applyProtection="1">
      <alignment horizontal="left" vertical="center"/>
    </xf>
    <xf numFmtId="0" fontId="19" fillId="18" borderId="0" xfId="0" applyFont="1" applyFill="1" applyBorder="1" applyAlignment="1" applyProtection="1">
      <alignment horizontal="left" vertical="top" wrapText="1"/>
    </xf>
    <xf numFmtId="0" fontId="104" fillId="7" borderId="0" xfId="0" applyFont="1" applyFill="1" applyBorder="1" applyAlignment="1" applyProtection="1">
      <alignment horizontal="center" vertical="center"/>
    </xf>
    <xf numFmtId="0" fontId="39" fillId="0" borderId="47" xfId="0" applyFont="1" applyBorder="1" applyAlignment="1" applyProtection="1">
      <alignment horizontal="left" vertical="top" wrapText="1"/>
    </xf>
    <xf numFmtId="0" fontId="98" fillId="18" borderId="46" xfId="0" applyFont="1" applyFill="1" applyBorder="1" applyAlignment="1" applyProtection="1">
      <alignment horizontal="center" vertical="center"/>
    </xf>
    <xf numFmtId="0" fontId="23" fillId="0" borderId="6" xfId="14" applyFont="1" applyBorder="1" applyAlignment="1" applyProtection="1">
      <alignment horizontal="left" vertical="top" wrapText="1"/>
    </xf>
    <xf numFmtId="0" fontId="58" fillId="0" borderId="6" xfId="0" applyFont="1" applyBorder="1" applyAlignment="1" applyProtection="1">
      <alignment horizontal="left" vertical="top"/>
    </xf>
    <xf numFmtId="0" fontId="9" fillId="8" borderId="46" xfId="14" applyFont="1" applyFill="1" applyBorder="1" applyAlignment="1" applyProtection="1">
      <alignment horizontal="center" vertical="center" textRotation="255"/>
    </xf>
    <xf numFmtId="0" fontId="39" fillId="8" borderId="46" xfId="0" applyFont="1" applyFill="1" applyBorder="1" applyAlignment="1" applyProtection="1">
      <alignment horizontal="center" vertical="center"/>
    </xf>
    <xf numFmtId="0" fontId="39" fillId="8" borderId="47" xfId="0" applyFont="1" applyFill="1" applyBorder="1" applyAlignment="1" applyProtection="1">
      <alignment horizontal="center" vertical="center"/>
    </xf>
    <xf numFmtId="0" fontId="39" fillId="0" borderId="50" xfId="0" applyFont="1" applyFill="1" applyBorder="1" applyAlignment="1" applyProtection="1">
      <alignment horizontal="left" vertical="center" wrapText="1"/>
    </xf>
    <xf numFmtId="0" fontId="39" fillId="0" borderId="51" xfId="0" applyFont="1" applyFill="1" applyBorder="1" applyAlignment="1" applyProtection="1">
      <alignment horizontal="left" vertical="center" wrapText="1"/>
    </xf>
    <xf numFmtId="0" fontId="39" fillId="0" borderId="9" xfId="0" applyFont="1" applyFill="1" applyBorder="1" applyAlignment="1" applyProtection="1">
      <alignment horizontal="left" vertical="center" wrapText="1"/>
    </xf>
    <xf numFmtId="0" fontId="19" fillId="0" borderId="51" xfId="0" applyFont="1" applyFill="1" applyBorder="1" applyAlignment="1" applyProtection="1">
      <alignment horizontal="left" vertical="center" wrapText="1"/>
    </xf>
    <xf numFmtId="0" fontId="98" fillId="0" borderId="51" xfId="0" applyFont="1" applyFill="1" applyBorder="1" applyAlignment="1" applyProtection="1">
      <alignment horizontal="left" vertical="center" wrapText="1"/>
    </xf>
    <xf numFmtId="0" fontId="24" fillId="0" borderId="12" xfId="0" applyFont="1" applyBorder="1" applyAlignment="1" applyProtection="1">
      <alignment horizontal="left" vertical="center" wrapText="1"/>
    </xf>
    <xf numFmtId="0" fontId="9" fillId="8" borderId="7" xfId="14" applyFont="1" applyFill="1" applyBorder="1" applyAlignment="1" applyProtection="1">
      <alignment horizontal="center" vertical="center"/>
    </xf>
    <xf numFmtId="0" fontId="46" fillId="7" borderId="80" xfId="14" applyFont="1" applyFill="1" applyBorder="1" applyAlignment="1" applyProtection="1">
      <alignment horizontal="center" vertical="center" wrapText="1"/>
    </xf>
    <xf numFmtId="0" fontId="40" fillId="7" borderId="81" xfId="0" applyFont="1" applyFill="1" applyBorder="1" applyAlignment="1" applyProtection="1">
      <alignment horizontal="center" vertical="center" wrapText="1"/>
    </xf>
    <xf numFmtId="0" fontId="40" fillId="7" borderId="9" xfId="14" applyFont="1" applyFill="1" applyBorder="1" applyAlignment="1" applyProtection="1">
      <alignment horizontal="center" vertical="center"/>
    </xf>
    <xf numFmtId="0" fontId="40" fillId="7" borderId="50" xfId="14" applyFont="1" applyFill="1" applyBorder="1" applyAlignment="1" applyProtection="1">
      <alignment horizontal="center" vertical="center"/>
    </xf>
    <xf numFmtId="0" fontId="40" fillId="7" borderId="5" xfId="14" applyFont="1" applyFill="1" applyBorder="1" applyAlignment="1" applyProtection="1">
      <alignment horizontal="center" vertical="center"/>
    </xf>
    <xf numFmtId="0" fontId="40" fillId="7" borderId="13" xfId="14" applyFont="1" applyFill="1" applyBorder="1" applyAlignment="1" applyProtection="1">
      <alignment horizontal="center" vertical="center"/>
    </xf>
    <xf numFmtId="0" fontId="98" fillId="18" borderId="3" xfId="0" applyFont="1" applyFill="1" applyBorder="1" applyAlignment="1" applyProtection="1">
      <alignment horizontal="left" vertical="top" wrapText="1"/>
    </xf>
    <xf numFmtId="0" fontId="39" fillId="18" borderId="3" xfId="0" applyFont="1" applyFill="1" applyBorder="1" applyAlignment="1" applyProtection="1">
      <alignment horizontal="left" vertical="top" wrapText="1"/>
    </xf>
    <xf numFmtId="0" fontId="39" fillId="18" borderId="5" xfId="0" applyFont="1" applyFill="1" applyBorder="1" applyAlignment="1" applyProtection="1">
      <alignment horizontal="left" vertical="top" wrapText="1"/>
    </xf>
    <xf numFmtId="0" fontId="98" fillId="18" borderId="3" xfId="0" applyFont="1" applyFill="1" applyBorder="1" applyAlignment="1" applyProtection="1">
      <alignment horizontal="left" vertical="center" wrapText="1"/>
    </xf>
    <xf numFmtId="0" fontId="39" fillId="0" borderId="49" xfId="0" applyFont="1" applyBorder="1" applyAlignment="1" applyProtection="1">
      <alignment horizontal="left" vertical="center" wrapText="1"/>
    </xf>
    <xf numFmtId="0" fontId="39" fillId="0" borderId="46" xfId="0" applyFont="1" applyBorder="1" applyAlignment="1" applyProtection="1">
      <alignment horizontal="left" vertical="center" wrapText="1"/>
    </xf>
    <xf numFmtId="0" fontId="39" fillId="0" borderId="47" xfId="0" applyFont="1" applyBorder="1" applyAlignment="1" applyProtection="1">
      <alignment horizontal="left" vertical="center" wrapText="1"/>
    </xf>
    <xf numFmtId="0" fontId="98" fillId="18" borderId="46" xfId="0" applyFont="1" applyFill="1" applyBorder="1" applyAlignment="1" applyProtection="1">
      <alignment horizontal="left" vertical="center" wrapText="1"/>
    </xf>
    <xf numFmtId="0" fontId="102" fillId="18" borderId="46" xfId="0" applyFont="1" applyFill="1" applyBorder="1" applyAlignment="1" applyProtection="1">
      <alignment horizontal="left" vertical="center" wrapText="1"/>
    </xf>
    <xf numFmtId="0" fontId="39" fillId="0" borderId="6" xfId="0" applyFont="1" applyFill="1" applyBorder="1" applyAlignment="1" applyProtection="1">
      <alignment horizontal="left" vertical="center"/>
    </xf>
    <xf numFmtId="0" fontId="39" fillId="0" borderId="50" xfId="0" applyFont="1" applyFill="1" applyBorder="1" applyAlignment="1" applyProtection="1">
      <alignment horizontal="left" vertical="center"/>
    </xf>
    <xf numFmtId="0" fontId="39" fillId="0" borderId="48" xfId="0" applyFont="1" applyBorder="1" applyAlignment="1" applyProtection="1">
      <alignment horizontal="left" vertical="center"/>
    </xf>
    <xf numFmtId="0" fontId="39" fillId="0" borderId="49" xfId="0" applyFont="1" applyBorder="1" applyAlignment="1" applyProtection="1">
      <alignment horizontal="left" vertical="center"/>
    </xf>
    <xf numFmtId="0" fontId="39" fillId="0" borderId="48" xfId="0" applyFont="1" applyBorder="1" applyAlignment="1" applyProtection="1">
      <alignment horizontal="left" vertical="center" wrapText="1"/>
    </xf>
    <xf numFmtId="0" fontId="154" fillId="18" borderId="12" xfId="0" applyFont="1" applyFill="1" applyBorder="1" applyAlignment="1" applyProtection="1">
      <alignment horizontal="left" vertical="center" wrapText="1"/>
    </xf>
    <xf numFmtId="0" fontId="39" fillId="18" borderId="12" xfId="0" applyFont="1" applyFill="1" applyBorder="1" applyAlignment="1" applyProtection="1">
      <alignment horizontal="left" vertical="center"/>
    </xf>
    <xf numFmtId="0" fontId="39" fillId="18" borderId="13" xfId="0" applyFont="1" applyFill="1" applyBorder="1" applyAlignment="1" applyProtection="1">
      <alignment horizontal="left" vertical="center"/>
    </xf>
    <xf numFmtId="0" fontId="39" fillId="8" borderId="48" xfId="0" applyFont="1" applyFill="1" applyBorder="1" applyAlignment="1" applyProtection="1">
      <alignment horizontal="center" vertical="center"/>
    </xf>
    <xf numFmtId="0" fontId="39" fillId="8" borderId="49" xfId="0" applyFont="1" applyFill="1" applyBorder="1" applyAlignment="1" applyProtection="1">
      <alignment horizontal="center" vertical="center"/>
    </xf>
    <xf numFmtId="3" fontId="97" fillId="0" borderId="47" xfId="0" applyNumberFormat="1" applyFont="1" applyFill="1" applyBorder="1" applyAlignment="1" applyProtection="1">
      <alignment horizontal="center" vertical="center" shrinkToFit="1"/>
    </xf>
    <xf numFmtId="3" fontId="97" fillId="0" borderId="48" xfId="0" applyNumberFormat="1" applyFont="1" applyFill="1" applyBorder="1" applyAlignment="1" applyProtection="1">
      <alignment horizontal="center" vertical="center" shrinkToFit="1"/>
    </xf>
    <xf numFmtId="0" fontId="97" fillId="0" borderId="49" xfId="0" applyFont="1" applyFill="1" applyBorder="1" applyAlignment="1" applyProtection="1">
      <alignment horizontal="center" vertical="center" shrinkToFit="1"/>
    </xf>
    <xf numFmtId="38" fontId="32" fillId="5" borderId="47" xfId="0" applyNumberFormat="1" applyFont="1" applyFill="1" applyBorder="1" applyAlignment="1" applyProtection="1">
      <alignment horizontal="center" vertical="center" shrinkToFit="1"/>
    </xf>
    <xf numFmtId="0" fontId="32" fillId="5" borderId="48" xfId="0" applyFont="1" applyFill="1" applyBorder="1" applyAlignment="1" applyProtection="1">
      <alignment horizontal="center" vertical="center" shrinkToFit="1"/>
    </xf>
    <xf numFmtId="0" fontId="32" fillId="5" borderId="49" xfId="0" applyFont="1" applyFill="1" applyBorder="1" applyAlignment="1" applyProtection="1">
      <alignment horizontal="center" vertical="center" shrinkToFit="1"/>
    </xf>
    <xf numFmtId="0" fontId="9" fillId="8" borderId="9" xfId="14" applyFont="1" applyFill="1" applyBorder="1" applyAlignment="1" applyProtection="1">
      <alignment horizontal="center" vertical="center" wrapText="1"/>
    </xf>
    <xf numFmtId="0" fontId="9" fillId="8" borderId="50" xfId="14" applyFont="1" applyFill="1" applyBorder="1" applyAlignment="1" applyProtection="1">
      <alignment horizontal="center" vertical="center" wrapText="1"/>
    </xf>
    <xf numFmtId="0" fontId="39" fillId="8" borderId="9" xfId="0" applyFont="1" applyFill="1" applyBorder="1" applyAlignment="1" applyProtection="1">
      <alignment horizontal="center" vertical="center" wrapText="1"/>
    </xf>
    <xf numFmtId="0" fontId="39" fillId="8" borderId="50" xfId="0" applyFont="1" applyFill="1" applyBorder="1" applyAlignment="1" applyProtection="1">
      <alignment horizontal="center" vertical="center" wrapText="1"/>
    </xf>
    <xf numFmtId="0" fontId="39" fillId="8" borderId="9" xfId="0" applyFont="1" applyFill="1" applyBorder="1" applyAlignment="1" applyProtection="1">
      <alignment horizontal="center" vertical="center"/>
    </xf>
    <xf numFmtId="0" fontId="39" fillId="8" borderId="6" xfId="0" applyFont="1" applyFill="1" applyBorder="1" applyAlignment="1" applyProtection="1">
      <alignment horizontal="center" vertical="center"/>
    </xf>
    <xf numFmtId="0" fontId="39" fillId="8" borderId="50" xfId="0" applyFont="1" applyFill="1" applyBorder="1" applyAlignment="1" applyProtection="1">
      <alignment horizontal="center" vertical="center"/>
    </xf>
    <xf numFmtId="38" fontId="32" fillId="5" borderId="48" xfId="2" applyFont="1" applyFill="1" applyBorder="1" applyAlignment="1" applyProtection="1">
      <alignment horizontal="center" vertical="center" shrinkToFit="1"/>
    </xf>
    <xf numFmtId="0" fontId="9" fillId="8" borderId="9" xfId="14" applyFont="1" applyFill="1" applyBorder="1" applyAlignment="1" applyProtection="1">
      <alignment horizontal="center" vertical="center"/>
    </xf>
    <xf numFmtId="0" fontId="9" fillId="8" borderId="6" xfId="14" applyFont="1" applyFill="1" applyBorder="1" applyAlignment="1" applyProtection="1">
      <alignment horizontal="center" vertical="center"/>
    </xf>
    <xf numFmtId="0" fontId="9" fillId="8" borderId="50" xfId="14" applyFont="1" applyFill="1" applyBorder="1" applyAlignment="1" applyProtection="1">
      <alignment horizontal="center" vertical="center"/>
    </xf>
    <xf numFmtId="0" fontId="39" fillId="8" borderId="6" xfId="0" applyFont="1" applyFill="1" applyBorder="1" applyAlignment="1" applyProtection="1">
      <alignment horizontal="center" vertical="center" wrapText="1"/>
    </xf>
    <xf numFmtId="0" fontId="39" fillId="8" borderId="11" xfId="0" applyFont="1" applyFill="1" applyBorder="1" applyAlignment="1" applyProtection="1">
      <alignment horizontal="center" vertical="center"/>
    </xf>
    <xf numFmtId="0" fontId="39" fillId="8" borderId="0" xfId="0" applyFont="1" applyFill="1" applyBorder="1" applyAlignment="1" applyProtection="1">
      <alignment horizontal="center" vertical="center"/>
    </xf>
    <xf numFmtId="0" fontId="39" fillId="8" borderId="8" xfId="0" applyFont="1" applyFill="1" applyBorder="1" applyAlignment="1" applyProtection="1">
      <alignment horizontal="center" vertical="center"/>
    </xf>
    <xf numFmtId="0" fontId="39" fillId="8" borderId="11" xfId="0" applyFont="1" applyFill="1" applyBorder="1" applyAlignment="1" applyProtection="1">
      <alignment horizontal="center" vertical="center" wrapText="1"/>
    </xf>
    <xf numFmtId="0" fontId="39" fillId="8" borderId="8" xfId="0" applyFont="1" applyFill="1" applyBorder="1" applyAlignment="1" applyProtection="1">
      <alignment horizontal="center" vertical="center" wrapText="1"/>
    </xf>
    <xf numFmtId="38" fontId="32" fillId="0" borderId="47" xfId="2" applyFont="1" applyFill="1" applyBorder="1" applyAlignment="1" applyProtection="1">
      <alignment horizontal="center" vertical="center" shrinkToFit="1"/>
    </xf>
    <xf numFmtId="38" fontId="32" fillId="0" borderId="48" xfId="2" applyFont="1" applyFill="1" applyBorder="1" applyAlignment="1" applyProtection="1">
      <alignment horizontal="center" vertical="center" shrinkToFit="1"/>
    </xf>
    <xf numFmtId="38" fontId="32" fillId="0" borderId="49" xfId="2" applyFont="1" applyFill="1" applyBorder="1" applyAlignment="1" applyProtection="1">
      <alignment horizontal="center" vertical="center" shrinkToFit="1"/>
    </xf>
    <xf numFmtId="38" fontId="32" fillId="18" borderId="47" xfId="2" applyFont="1" applyFill="1" applyBorder="1" applyAlignment="1" applyProtection="1">
      <alignment horizontal="center" vertical="center" shrinkToFit="1"/>
    </xf>
    <xf numFmtId="38" fontId="32" fillId="18" borderId="49" xfId="2" applyFont="1" applyFill="1" applyBorder="1" applyAlignment="1" applyProtection="1">
      <alignment horizontal="center" vertical="center" shrinkToFit="1"/>
    </xf>
    <xf numFmtId="38" fontId="32" fillId="18" borderId="48" xfId="2" applyFont="1" applyFill="1" applyBorder="1" applyAlignment="1" applyProtection="1">
      <alignment horizontal="center" vertical="center" shrinkToFit="1"/>
    </xf>
    <xf numFmtId="38" fontId="32" fillId="18" borderId="5" xfId="2" applyFont="1" applyFill="1" applyBorder="1" applyAlignment="1" applyProtection="1">
      <alignment horizontal="center" vertical="center" shrinkToFit="1"/>
    </xf>
    <xf numFmtId="38" fontId="32" fillId="18" borderId="13" xfId="2" applyFont="1" applyFill="1" applyBorder="1" applyAlignment="1" applyProtection="1">
      <alignment horizontal="center" vertical="center" shrinkToFit="1"/>
    </xf>
    <xf numFmtId="3" fontId="97" fillId="0" borderId="5" xfId="0" applyNumberFormat="1" applyFont="1" applyFill="1" applyBorder="1" applyAlignment="1" applyProtection="1">
      <alignment horizontal="center" vertical="center" shrinkToFit="1"/>
    </xf>
    <xf numFmtId="3" fontId="97" fillId="0" borderId="12" xfId="0" applyNumberFormat="1" applyFont="1" applyFill="1" applyBorder="1" applyAlignment="1" applyProtection="1">
      <alignment horizontal="center" vertical="center" shrinkToFit="1"/>
    </xf>
    <xf numFmtId="0" fontId="97" fillId="0" borderId="13" xfId="0" applyFont="1" applyFill="1" applyBorder="1" applyAlignment="1" applyProtection="1">
      <alignment horizontal="center" vertical="center" shrinkToFit="1"/>
    </xf>
    <xf numFmtId="38" fontId="32" fillId="5" borderId="9" xfId="0" applyNumberFormat="1" applyFont="1" applyFill="1" applyBorder="1" applyAlignment="1" applyProtection="1">
      <alignment horizontal="center" vertical="center" shrinkToFit="1"/>
    </xf>
    <xf numFmtId="38" fontId="32" fillId="5" borderId="6" xfId="0" applyNumberFormat="1" applyFont="1" applyFill="1" applyBorder="1" applyAlignment="1" applyProtection="1">
      <alignment horizontal="center" vertical="center" shrinkToFit="1"/>
    </xf>
    <xf numFmtId="38" fontId="32" fillId="5" borderId="50" xfId="0" applyNumberFormat="1" applyFont="1" applyFill="1" applyBorder="1" applyAlignment="1" applyProtection="1">
      <alignment horizontal="center" vertical="center" shrinkToFit="1"/>
    </xf>
    <xf numFmtId="38" fontId="32" fillId="5" borderId="11" xfId="0" applyNumberFormat="1" applyFont="1" applyFill="1" applyBorder="1" applyAlignment="1" applyProtection="1">
      <alignment horizontal="center" vertical="center" shrinkToFit="1"/>
    </xf>
    <xf numFmtId="38" fontId="32" fillId="5" borderId="0" xfId="0" applyNumberFormat="1" applyFont="1" applyFill="1" applyBorder="1" applyAlignment="1" applyProtection="1">
      <alignment horizontal="center" vertical="center" shrinkToFit="1"/>
    </xf>
    <xf numFmtId="38" fontId="32" fillId="5" borderId="8" xfId="0" applyNumberFormat="1" applyFont="1" applyFill="1" applyBorder="1" applyAlignment="1" applyProtection="1">
      <alignment horizontal="center" vertical="center" shrinkToFit="1"/>
    </xf>
    <xf numFmtId="38" fontId="32" fillId="5" borderId="5" xfId="0" applyNumberFormat="1" applyFont="1" applyFill="1" applyBorder="1" applyAlignment="1" applyProtection="1">
      <alignment horizontal="center" vertical="center" shrinkToFit="1"/>
    </xf>
    <xf numFmtId="38" fontId="32" fillId="5" borderId="12" xfId="0" applyNumberFormat="1" applyFont="1" applyFill="1" applyBorder="1" applyAlignment="1" applyProtection="1">
      <alignment horizontal="center" vertical="center" shrinkToFit="1"/>
    </xf>
    <xf numFmtId="38" fontId="32" fillId="5" borderId="13" xfId="0" applyNumberFormat="1" applyFont="1" applyFill="1" applyBorder="1" applyAlignment="1" applyProtection="1">
      <alignment horizontal="center" vertical="center" shrinkToFit="1"/>
    </xf>
    <xf numFmtId="3" fontId="102" fillId="0" borderId="46" xfId="0" applyNumberFormat="1" applyFont="1" applyFill="1" applyBorder="1" applyAlignment="1" applyProtection="1">
      <alignment horizontal="center" vertical="center" shrinkToFit="1"/>
    </xf>
    <xf numFmtId="0" fontId="102" fillId="0" borderId="46" xfId="0" applyFont="1" applyFill="1" applyBorder="1" applyAlignment="1" applyProtection="1">
      <alignment horizontal="center" vertical="center" shrinkToFit="1"/>
    </xf>
    <xf numFmtId="38" fontId="102" fillId="5" borderId="46" xfId="2" applyFont="1" applyFill="1" applyBorder="1" applyAlignment="1" applyProtection="1">
      <alignment horizontal="center" vertical="center" shrinkToFit="1"/>
    </xf>
    <xf numFmtId="38" fontId="99" fillId="5" borderId="47" xfId="0" applyNumberFormat="1" applyFont="1" applyFill="1" applyBorder="1" applyAlignment="1" applyProtection="1">
      <alignment horizontal="center" vertical="center" shrinkToFit="1"/>
    </xf>
    <xf numFmtId="0" fontId="99" fillId="5" borderId="48" xfId="0" applyFont="1" applyFill="1" applyBorder="1" applyAlignment="1" applyProtection="1">
      <alignment horizontal="center" vertical="center" shrinkToFit="1"/>
    </xf>
    <xf numFmtId="0" fontId="99" fillId="5" borderId="49" xfId="0" applyFont="1" applyFill="1" applyBorder="1" applyAlignment="1" applyProtection="1">
      <alignment horizontal="center" vertical="center" shrinkToFit="1"/>
    </xf>
    <xf numFmtId="0" fontId="39" fillId="8" borderId="51" xfId="0" applyFont="1" applyFill="1" applyBorder="1" applyAlignment="1" applyProtection="1">
      <alignment horizontal="center" vertical="center" wrapText="1"/>
    </xf>
    <xf numFmtId="0" fontId="39" fillId="8" borderId="7" xfId="0" applyFont="1" applyFill="1" applyBorder="1" applyAlignment="1" applyProtection="1">
      <alignment horizontal="center" vertical="center" wrapText="1"/>
    </xf>
    <xf numFmtId="38" fontId="19" fillId="5" borderId="86" xfId="2" applyFont="1" applyFill="1" applyBorder="1" applyAlignment="1" applyProtection="1">
      <alignment horizontal="center" vertical="center" shrinkToFit="1"/>
    </xf>
    <xf numFmtId="38" fontId="99" fillId="5" borderId="47" xfId="2" applyFont="1" applyFill="1" applyBorder="1" applyAlignment="1" applyProtection="1">
      <alignment horizontal="center" vertical="center" shrinkToFit="1"/>
    </xf>
    <xf numFmtId="0" fontId="99" fillId="0" borderId="49" xfId="0" applyFont="1" applyBorder="1" applyAlignment="1" applyProtection="1">
      <alignment horizontal="center" vertical="center" shrinkToFit="1"/>
    </xf>
    <xf numFmtId="38" fontId="99" fillId="0" borderId="47" xfId="2" applyFont="1" applyFill="1" applyBorder="1" applyAlignment="1" applyProtection="1">
      <alignment horizontal="center" vertical="center" shrinkToFit="1"/>
    </xf>
    <xf numFmtId="38" fontId="99" fillId="0" borderId="48" xfId="2" applyFont="1" applyFill="1" applyBorder="1" applyAlignment="1" applyProtection="1">
      <alignment horizontal="center" vertical="center" shrinkToFit="1"/>
    </xf>
    <xf numFmtId="38" fontId="99" fillId="0" borderId="49" xfId="2" applyFont="1" applyFill="1" applyBorder="1" applyAlignment="1" applyProtection="1">
      <alignment horizontal="center" vertical="center" shrinkToFit="1"/>
    </xf>
    <xf numFmtId="0" fontId="99" fillId="0" borderId="48" xfId="0" applyFont="1" applyBorder="1" applyAlignment="1" applyProtection="1">
      <alignment horizontal="center" vertical="center" shrinkToFit="1"/>
    </xf>
    <xf numFmtId="0" fontId="19" fillId="0" borderId="48" xfId="0" applyFont="1" applyBorder="1" applyAlignment="1" applyProtection="1">
      <alignment horizontal="center" vertical="center" shrinkToFit="1"/>
    </xf>
    <xf numFmtId="38" fontId="102" fillId="5" borderId="9" xfId="0" applyNumberFormat="1" applyFont="1" applyFill="1" applyBorder="1" applyAlignment="1" applyProtection="1">
      <alignment horizontal="center" vertical="center" shrinkToFit="1"/>
    </xf>
    <xf numFmtId="38" fontId="102" fillId="5" borderId="6" xfId="0" applyNumberFormat="1" applyFont="1" applyFill="1" applyBorder="1" applyAlignment="1" applyProtection="1">
      <alignment horizontal="center" vertical="center" shrinkToFit="1"/>
    </xf>
    <xf numFmtId="38" fontId="102" fillId="5" borderId="50" xfId="0" applyNumberFormat="1" applyFont="1" applyFill="1" applyBorder="1" applyAlignment="1" applyProtection="1">
      <alignment horizontal="center" vertical="center" shrinkToFit="1"/>
    </xf>
    <xf numFmtId="38" fontId="102" fillId="5" borderId="5" xfId="0" applyNumberFormat="1" applyFont="1" applyFill="1" applyBorder="1" applyAlignment="1" applyProtection="1">
      <alignment horizontal="center" vertical="center" shrinkToFit="1"/>
    </xf>
    <xf numFmtId="38" fontId="102" fillId="5" borderId="12" xfId="0" applyNumberFormat="1" applyFont="1" applyFill="1" applyBorder="1" applyAlignment="1" applyProtection="1">
      <alignment horizontal="center" vertical="center" shrinkToFit="1"/>
    </xf>
    <xf numFmtId="38" fontId="102" fillId="5" borderId="13" xfId="0" applyNumberFormat="1" applyFont="1" applyFill="1" applyBorder="1" applyAlignment="1" applyProtection="1">
      <alignment horizontal="center" vertical="center" shrinkToFit="1"/>
    </xf>
    <xf numFmtId="0" fontId="45" fillId="0" borderId="46" xfId="0" applyFont="1" applyBorder="1" applyAlignment="1" applyProtection="1">
      <alignment horizontal="left" vertical="center"/>
    </xf>
    <xf numFmtId="38" fontId="102" fillId="0" borderId="47" xfId="2" applyFont="1" applyFill="1" applyBorder="1" applyAlignment="1" applyProtection="1">
      <alignment horizontal="center" vertical="center" shrinkToFit="1"/>
    </xf>
    <xf numFmtId="38" fontId="19" fillId="0" borderId="48" xfId="2" applyFont="1" applyFill="1" applyBorder="1" applyAlignment="1" applyProtection="1">
      <alignment horizontal="center" vertical="center" shrinkToFit="1"/>
    </xf>
    <xf numFmtId="38" fontId="19" fillId="0" borderId="49" xfId="2" applyFont="1" applyFill="1" applyBorder="1" applyAlignment="1" applyProtection="1">
      <alignment horizontal="center" vertical="center" shrinkToFit="1"/>
    </xf>
    <xf numFmtId="0" fontId="0" fillId="0" borderId="6" xfId="0" applyBorder="1" applyAlignment="1" applyProtection="1">
      <alignment horizontal="center" vertical="center"/>
    </xf>
    <xf numFmtId="0" fontId="0" fillId="0" borderId="50" xfId="0" applyBorder="1" applyAlignment="1" applyProtection="1">
      <alignment horizontal="center" vertical="center"/>
    </xf>
    <xf numFmtId="0" fontId="0" fillId="0" borderId="5"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39" fillId="8" borderId="5" xfId="0" applyFont="1" applyFill="1" applyBorder="1" applyAlignment="1" applyProtection="1">
      <alignment horizontal="center" vertical="center"/>
    </xf>
    <xf numFmtId="0" fontId="39" fillId="8" borderId="12" xfId="0" applyFont="1" applyFill="1" applyBorder="1" applyAlignment="1" applyProtection="1">
      <alignment horizontal="center" vertical="center"/>
    </xf>
    <xf numFmtId="0" fontId="39" fillId="8" borderId="13" xfId="0" applyFont="1" applyFill="1" applyBorder="1" applyAlignment="1" applyProtection="1">
      <alignment horizontal="center" vertical="center"/>
    </xf>
    <xf numFmtId="0" fontId="39" fillId="8" borderId="46" xfId="0" applyFont="1" applyFill="1" applyBorder="1" applyAlignment="1" applyProtection="1">
      <alignment horizontal="center" vertical="center" wrapText="1"/>
    </xf>
    <xf numFmtId="0" fontId="39" fillId="8" borderId="0" xfId="0" applyFont="1" applyFill="1" applyAlignment="1" applyProtection="1">
      <alignment horizontal="center" vertical="center"/>
    </xf>
    <xf numFmtId="0" fontId="9" fillId="8" borderId="47" xfId="14" applyFont="1" applyFill="1" applyBorder="1" applyAlignment="1" applyProtection="1">
      <alignment horizontal="center" vertical="center" wrapText="1"/>
    </xf>
    <xf numFmtId="0" fontId="92" fillId="7" borderId="46" xfId="0" applyFont="1" applyFill="1" applyBorder="1" applyAlignment="1" applyProtection="1">
      <alignment horizontal="left" vertical="center" wrapText="1"/>
    </xf>
    <xf numFmtId="0" fontId="97" fillId="7" borderId="46" xfId="0" applyFont="1" applyFill="1" applyBorder="1" applyAlignment="1" applyProtection="1">
      <alignment horizontal="left" vertical="center" wrapText="1"/>
    </xf>
    <xf numFmtId="0" fontId="92" fillId="18" borderId="46" xfId="14" applyFont="1" applyFill="1" applyBorder="1" applyAlignment="1" applyProtection="1">
      <alignment horizontal="center" vertical="center" wrapText="1"/>
    </xf>
    <xf numFmtId="0" fontId="92" fillId="18" borderId="46" xfId="0" applyFont="1" applyFill="1" applyBorder="1" applyAlignment="1" applyProtection="1">
      <alignment horizontal="center" vertical="center" wrapText="1"/>
    </xf>
    <xf numFmtId="0" fontId="41" fillId="8" borderId="46" xfId="14" applyFont="1" applyFill="1" applyBorder="1" applyAlignment="1" applyProtection="1">
      <alignment horizontal="center" vertical="center"/>
    </xf>
    <xf numFmtId="0" fontId="41" fillId="8" borderId="27" xfId="14" applyFont="1" applyFill="1" applyBorder="1" applyAlignment="1" applyProtection="1">
      <alignment horizontal="center" vertical="center"/>
    </xf>
    <xf numFmtId="0" fontId="42" fillId="8" borderId="46" xfId="0" applyFont="1" applyFill="1" applyBorder="1" applyAlignment="1" applyProtection="1">
      <alignment horizontal="center" vertical="center" wrapText="1"/>
    </xf>
    <xf numFmtId="0" fontId="42" fillId="8" borderId="67" xfId="0" applyFont="1" applyFill="1" applyBorder="1" applyAlignment="1" applyProtection="1">
      <alignment horizontal="center" vertical="center" wrapText="1"/>
    </xf>
    <xf numFmtId="0" fontId="42" fillId="8" borderId="27" xfId="0" applyFont="1" applyFill="1" applyBorder="1" applyAlignment="1" applyProtection="1">
      <alignment horizontal="center" vertical="center" wrapText="1"/>
    </xf>
    <xf numFmtId="0" fontId="42" fillId="8" borderId="28" xfId="0" applyFont="1" applyFill="1" applyBorder="1" applyAlignment="1" applyProtection="1">
      <alignment horizontal="center" vertical="center" wrapText="1"/>
    </xf>
    <xf numFmtId="38" fontId="19" fillId="5" borderId="46" xfId="2" applyFont="1" applyFill="1" applyBorder="1" applyAlignment="1" applyProtection="1">
      <alignment horizontal="center" vertical="center" shrinkToFit="1"/>
    </xf>
    <xf numFmtId="0" fontId="41" fillId="0" borderId="11" xfId="14" applyFont="1" applyBorder="1" applyAlignment="1" applyProtection="1">
      <alignment horizontal="center" vertical="center"/>
    </xf>
    <xf numFmtId="0" fontId="41" fillId="0" borderId="0" xfId="14" applyFont="1" applyBorder="1" applyAlignment="1" applyProtection="1">
      <alignment horizontal="center" vertical="center"/>
    </xf>
    <xf numFmtId="0" fontId="43" fillId="5" borderId="75" xfId="0" applyFont="1" applyFill="1" applyBorder="1" applyAlignment="1" applyProtection="1">
      <alignment horizontal="center" vertical="center" wrapText="1"/>
    </xf>
    <xf numFmtId="0" fontId="43" fillId="5" borderId="76" xfId="0" applyFont="1" applyFill="1" applyBorder="1" applyAlignment="1" applyProtection="1">
      <alignment horizontal="center" vertical="center" wrapText="1"/>
    </xf>
    <xf numFmtId="0" fontId="38" fillId="5" borderId="71" xfId="0" applyFont="1" applyFill="1" applyBorder="1" applyAlignment="1" applyProtection="1">
      <alignment horizontal="center" vertical="center" wrapText="1"/>
    </xf>
    <xf numFmtId="0" fontId="38" fillId="5" borderId="73" xfId="0" applyFont="1" applyFill="1" applyBorder="1" applyAlignment="1" applyProtection="1">
      <alignment horizontal="center" vertical="center" wrapText="1"/>
    </xf>
    <xf numFmtId="0" fontId="62" fillId="0" borderId="38" xfId="14" applyFont="1" applyBorder="1" applyAlignment="1" applyProtection="1">
      <alignment horizontal="center" vertical="center" shrinkToFit="1"/>
    </xf>
    <xf numFmtId="0" fontId="62" fillId="0" borderId="92" xfId="14" applyFont="1" applyBorder="1" applyAlignment="1" applyProtection="1">
      <alignment horizontal="center" vertical="center" shrinkToFit="1"/>
    </xf>
    <xf numFmtId="38" fontId="100" fillId="5" borderId="93" xfId="0" applyNumberFormat="1" applyFont="1" applyFill="1" applyBorder="1" applyAlignment="1" applyProtection="1">
      <alignment horizontal="right" vertical="center" shrinkToFit="1"/>
    </xf>
    <xf numFmtId="0" fontId="100" fillId="5" borderId="94" xfId="0" applyFont="1" applyFill="1" applyBorder="1" applyAlignment="1" applyProtection="1">
      <alignment horizontal="right" vertical="center" shrinkToFit="1"/>
    </xf>
    <xf numFmtId="0" fontId="45" fillId="18" borderId="46" xfId="0" applyFont="1" applyFill="1" applyBorder="1" applyAlignment="1" applyProtection="1">
      <alignment horizontal="left" vertical="center" wrapText="1"/>
    </xf>
    <xf numFmtId="0" fontId="45" fillId="18" borderId="46" xfId="0" applyFont="1" applyFill="1" applyBorder="1" applyAlignment="1" applyProtection="1">
      <alignment horizontal="left" vertical="center"/>
    </xf>
    <xf numFmtId="0" fontId="44" fillId="8" borderId="46" xfId="14" applyFont="1" applyFill="1" applyBorder="1" applyAlignment="1" applyProtection="1">
      <alignment horizontal="center" vertical="center"/>
    </xf>
    <xf numFmtId="0" fontId="45" fillId="8" borderId="46" xfId="0" applyFont="1" applyFill="1" applyBorder="1" applyAlignment="1" applyProtection="1">
      <alignment horizontal="center" vertical="center"/>
    </xf>
    <xf numFmtId="0" fontId="44" fillId="8" borderId="46" xfId="14" applyFont="1" applyFill="1" applyBorder="1" applyAlignment="1" applyProtection="1">
      <alignment horizontal="left" vertical="center"/>
    </xf>
    <xf numFmtId="0" fontId="24" fillId="0" borderId="0" xfId="0" applyFont="1" applyAlignment="1" applyProtection="1">
      <alignment horizontal="center" vertical="center"/>
    </xf>
    <xf numFmtId="0" fontId="51"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0" fillId="2" borderId="48" xfId="0" applyFill="1" applyBorder="1" applyAlignment="1" applyProtection="1">
      <alignment horizontal="center" vertical="center" wrapText="1"/>
    </xf>
    <xf numFmtId="0" fontId="0" fillId="2" borderId="49" xfId="0" applyFill="1" applyBorder="1" applyAlignment="1" applyProtection="1">
      <alignment horizontal="center" vertical="center" wrapText="1"/>
    </xf>
    <xf numFmtId="0" fontId="92" fillId="18" borderId="47" xfId="0" applyFont="1" applyFill="1" applyBorder="1" applyAlignment="1" applyProtection="1">
      <alignment horizontal="left" vertical="center" wrapText="1"/>
    </xf>
    <xf numFmtId="0" fontId="92" fillId="18" borderId="48" xfId="0" applyFont="1" applyFill="1" applyBorder="1" applyAlignment="1" applyProtection="1">
      <alignment horizontal="left" vertical="center" wrapText="1"/>
    </xf>
    <xf numFmtId="0" fontId="98" fillId="18" borderId="48" xfId="0" applyFont="1" applyFill="1" applyBorder="1" applyAlignment="1" applyProtection="1">
      <alignment horizontal="left" vertical="center" wrapText="1"/>
    </xf>
    <xf numFmtId="0" fontId="98" fillId="18" borderId="49" xfId="0" applyFont="1" applyFill="1" applyBorder="1" applyAlignment="1" applyProtection="1">
      <alignment horizontal="left" vertical="center" wrapText="1"/>
    </xf>
    <xf numFmtId="0" fontId="92" fillId="18" borderId="47" xfId="14" applyFont="1" applyFill="1" applyBorder="1" applyAlignment="1" applyProtection="1">
      <alignment horizontal="center" vertical="center" wrapText="1"/>
    </xf>
    <xf numFmtId="0" fontId="92" fillId="18" borderId="48" xfId="14" applyFont="1" applyFill="1" applyBorder="1" applyAlignment="1" applyProtection="1">
      <alignment horizontal="center" vertical="center" wrapText="1"/>
    </xf>
    <xf numFmtId="0" fontId="92" fillId="18" borderId="48" xfId="0" applyFont="1" applyFill="1" applyBorder="1" applyAlignment="1" applyProtection="1">
      <alignment horizontal="center" vertical="center" wrapText="1"/>
    </xf>
    <xf numFmtId="0" fontId="92" fillId="18" borderId="49" xfId="0" applyFont="1" applyFill="1" applyBorder="1" applyAlignment="1" applyProtection="1">
      <alignment horizontal="center" vertical="center" wrapText="1"/>
    </xf>
    <xf numFmtId="0" fontId="8" fillId="0" borderId="0" xfId="14" applyFont="1" applyAlignment="1" applyProtection="1">
      <alignment horizontal="left" vertical="center" wrapText="1"/>
    </xf>
    <xf numFmtId="0" fontId="44" fillId="2" borderId="46" xfId="14" applyFont="1" applyFill="1" applyBorder="1" applyAlignment="1" applyProtection="1">
      <alignment horizontal="center" vertical="center"/>
    </xf>
    <xf numFmtId="0" fontId="45" fillId="2" borderId="46" xfId="0" applyFont="1" applyFill="1" applyBorder="1" applyAlignment="1" applyProtection="1">
      <alignment horizontal="center" vertical="center"/>
    </xf>
    <xf numFmtId="0" fontId="44" fillId="0" borderId="46" xfId="14" applyFont="1" applyBorder="1" applyAlignment="1" applyProtection="1">
      <alignment horizontal="left" vertical="top"/>
    </xf>
    <xf numFmtId="0" fontId="39" fillId="3" borderId="47" xfId="0" applyFont="1" applyFill="1" applyBorder="1" applyAlignment="1" applyProtection="1">
      <alignment horizontal="left" vertical="center" shrinkToFit="1"/>
    </xf>
    <xf numFmtId="0" fontId="0" fillId="3" borderId="48" xfId="0" applyFill="1" applyBorder="1" applyAlignment="1" applyProtection="1">
      <alignment horizontal="left" vertical="center" shrinkToFit="1"/>
    </xf>
    <xf numFmtId="0" fontId="44" fillId="0" borderId="0" xfId="14" applyFont="1" applyAlignment="1" applyProtection="1">
      <alignment horizontal="left" vertical="center" wrapText="1"/>
    </xf>
    <xf numFmtId="0" fontId="44" fillId="0" borderId="6" xfId="14" applyFont="1" applyBorder="1" applyAlignment="1" applyProtection="1">
      <alignment horizontal="left" vertical="center" wrapText="1"/>
    </xf>
    <xf numFmtId="0" fontId="94" fillId="7" borderId="9" xfId="0" applyFont="1" applyFill="1" applyBorder="1" applyAlignment="1" applyProtection="1">
      <alignment horizontal="left" vertical="top" wrapText="1"/>
    </xf>
    <xf numFmtId="0" fontId="94" fillId="7" borderId="6" xfId="0" applyFont="1" applyFill="1" applyBorder="1" applyAlignment="1" applyProtection="1">
      <alignment horizontal="left" vertical="top" wrapText="1"/>
    </xf>
    <xf numFmtId="0" fontId="94" fillId="7" borderId="50" xfId="0" applyFont="1" applyFill="1" applyBorder="1" applyAlignment="1" applyProtection="1">
      <alignment horizontal="left" vertical="top" wrapText="1"/>
    </xf>
    <xf numFmtId="0" fontId="94" fillId="7" borderId="11" xfId="0" applyFont="1" applyFill="1" applyBorder="1" applyAlignment="1" applyProtection="1">
      <alignment horizontal="left" vertical="top" wrapText="1"/>
    </xf>
    <xf numFmtId="0" fontId="94" fillId="7" borderId="0" xfId="0" applyFont="1" applyFill="1" applyAlignment="1" applyProtection="1">
      <alignment horizontal="left" vertical="top" wrapText="1"/>
    </xf>
    <xf numFmtId="0" fontId="94" fillId="7" borderId="8" xfId="0" applyFont="1" applyFill="1" applyBorder="1" applyAlignment="1" applyProtection="1">
      <alignment horizontal="left" vertical="top" wrapText="1"/>
    </xf>
    <xf numFmtId="0" fontId="94" fillId="7" borderId="5" xfId="0" applyFont="1" applyFill="1" applyBorder="1" applyAlignment="1" applyProtection="1">
      <alignment horizontal="left" vertical="top" wrapText="1"/>
    </xf>
    <xf numFmtId="0" fontId="94" fillId="7" borderId="12" xfId="0" applyFont="1" applyFill="1" applyBorder="1" applyAlignment="1" applyProtection="1">
      <alignment horizontal="left" vertical="top" wrapText="1"/>
    </xf>
    <xf numFmtId="0" fontId="94" fillId="7" borderId="13" xfId="0" applyFont="1" applyFill="1" applyBorder="1" applyAlignment="1" applyProtection="1">
      <alignment horizontal="left" vertical="top" wrapText="1"/>
    </xf>
    <xf numFmtId="0" fontId="39" fillId="18" borderId="49" xfId="0" applyFont="1" applyFill="1" applyBorder="1" applyAlignment="1" applyProtection="1">
      <alignment horizontal="left" vertical="top" wrapText="1"/>
    </xf>
    <xf numFmtId="0" fontId="39" fillId="18" borderId="46" xfId="0" applyFont="1" applyFill="1" applyBorder="1" applyAlignment="1" applyProtection="1">
      <alignment horizontal="left" vertical="top" wrapText="1"/>
    </xf>
    <xf numFmtId="0" fontId="40" fillId="7" borderId="49" xfId="14" applyFont="1" applyFill="1" applyBorder="1" applyAlignment="1" applyProtection="1">
      <alignment horizontal="center" vertical="center"/>
    </xf>
    <xf numFmtId="0" fontId="0" fillId="18" borderId="48" xfId="0" applyFill="1" applyBorder="1" applyAlignment="1" applyProtection="1">
      <alignment horizontal="center" vertical="center" shrinkToFit="1"/>
    </xf>
    <xf numFmtId="0" fontId="44" fillId="2" borderId="47" xfId="14" applyFont="1" applyFill="1"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4" fillId="2" borderId="46" xfId="0" applyFont="1" applyFill="1" applyBorder="1" applyAlignment="1" applyProtection="1">
      <alignment horizontal="left" vertical="center" wrapText="1"/>
    </xf>
    <xf numFmtId="0" fontId="44" fillId="2" borderId="47" xfId="0" applyFont="1" applyFill="1" applyBorder="1" applyAlignment="1" applyProtection="1">
      <alignment horizontal="left" vertical="center" wrapText="1"/>
    </xf>
    <xf numFmtId="0" fontId="44" fillId="2" borderId="49" xfId="0" applyFont="1" applyFill="1" applyBorder="1" applyAlignment="1" applyProtection="1">
      <alignment horizontal="left" vertical="center" wrapText="1"/>
    </xf>
    <xf numFmtId="0" fontId="99" fillId="5" borderId="47" xfId="14" applyFont="1" applyFill="1" applyBorder="1" applyAlignment="1" applyProtection="1">
      <alignment horizontal="center" vertical="center" wrapText="1"/>
    </xf>
    <xf numFmtId="0" fontId="99" fillId="5" borderId="48" xfId="0" applyFont="1" applyFill="1" applyBorder="1" applyAlignment="1" applyProtection="1">
      <alignment horizontal="center" vertical="center" wrapText="1"/>
    </xf>
    <xf numFmtId="0" fontId="99" fillId="5" borderId="46" xfId="0" applyNumberFormat="1" applyFont="1" applyFill="1" applyBorder="1" applyAlignment="1" applyProtection="1">
      <alignment horizontal="center" vertical="center" wrapText="1"/>
    </xf>
    <xf numFmtId="191" fontId="99" fillId="5" borderId="47" xfId="1" applyNumberFormat="1" applyFont="1" applyFill="1" applyBorder="1" applyAlignment="1" applyProtection="1">
      <alignment horizontal="center" vertical="center" wrapText="1"/>
    </xf>
    <xf numFmtId="191" fontId="99" fillId="5" borderId="48" xfId="1" applyNumberFormat="1" applyFont="1" applyFill="1" applyBorder="1" applyAlignment="1" applyProtection="1">
      <alignment horizontal="center" vertical="center" wrapText="1"/>
    </xf>
    <xf numFmtId="191" fontId="99" fillId="5" borderId="49" xfId="1" applyNumberFormat="1" applyFont="1" applyFill="1" applyBorder="1" applyAlignment="1" applyProtection="1">
      <alignment horizontal="center" vertical="center" wrapText="1"/>
    </xf>
    <xf numFmtId="0" fontId="51" fillId="2" borderId="46" xfId="14" applyFont="1" applyFill="1" applyBorder="1" applyAlignment="1" applyProtection="1">
      <alignment horizontal="center" vertical="center" wrapText="1"/>
    </xf>
    <xf numFmtId="0" fontId="51" fillId="2" borderId="46" xfId="0" applyFont="1" applyFill="1" applyBorder="1" applyAlignment="1" applyProtection="1">
      <alignment horizontal="center" vertical="center" wrapText="1"/>
    </xf>
    <xf numFmtId="0" fontId="51" fillId="2" borderId="46" xfId="14" applyFont="1" applyFill="1" applyBorder="1" applyAlignment="1" applyProtection="1">
      <alignment horizontal="left" vertical="center" wrapText="1"/>
    </xf>
    <xf numFmtId="0" fontId="51" fillId="2" borderId="46" xfId="0" applyFont="1" applyFill="1" applyBorder="1" applyAlignment="1" applyProtection="1">
      <alignment horizontal="left" vertical="center" wrapText="1"/>
    </xf>
    <xf numFmtId="0" fontId="22" fillId="0" borderId="0" xfId="14" applyFont="1" applyAlignment="1" applyProtection="1">
      <alignment horizontal="left" vertical="center" wrapText="1"/>
    </xf>
    <xf numFmtId="0" fontId="54" fillId="0" borderId="0" xfId="0" applyFont="1" applyAlignment="1" applyProtection="1">
      <alignment horizontal="left" vertical="center" wrapText="1"/>
    </xf>
    <xf numFmtId="0" fontId="51"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64" fillId="10" borderId="47" xfId="0" applyFont="1" applyFill="1" applyBorder="1" applyAlignment="1" applyProtection="1">
      <alignment horizontal="center" vertical="center"/>
    </xf>
    <xf numFmtId="0" fontId="64" fillId="10" borderId="48" xfId="0" applyFont="1" applyFill="1" applyBorder="1" applyAlignment="1" applyProtection="1">
      <alignment horizontal="center" vertical="center"/>
    </xf>
    <xf numFmtId="0" fontId="64" fillId="10" borderId="49" xfId="0" applyFont="1" applyFill="1" applyBorder="1" applyAlignment="1" applyProtection="1">
      <alignment horizontal="center" vertical="center"/>
    </xf>
    <xf numFmtId="0" fontId="9" fillId="8" borderId="46" xfId="14" applyFont="1" applyFill="1" applyBorder="1" applyAlignment="1" applyProtection="1">
      <alignment horizontal="left" vertical="center"/>
    </xf>
    <xf numFmtId="0" fontId="9" fillId="0" borderId="46" xfId="0" applyFont="1" applyBorder="1" applyAlignment="1">
      <alignment horizontal="center" vertical="center" wrapText="1"/>
    </xf>
    <xf numFmtId="0" fontId="38" fillId="7" borderId="46"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38" fillId="7" borderId="51"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50" xfId="0" applyFont="1" applyFill="1" applyBorder="1" applyAlignment="1">
      <alignment horizontal="center" vertical="center" wrapText="1"/>
    </xf>
    <xf numFmtId="0" fontId="38" fillId="7" borderId="46" xfId="0" applyFont="1" applyFill="1" applyBorder="1" applyAlignment="1">
      <alignment horizontal="left" vertical="center" wrapText="1"/>
    </xf>
    <xf numFmtId="0" fontId="38" fillId="7" borderId="9" xfId="0" applyFont="1" applyFill="1" applyBorder="1" applyAlignment="1">
      <alignment horizontal="left" vertical="center" wrapText="1"/>
    </xf>
    <xf numFmtId="0" fontId="38" fillId="7" borderId="6" xfId="0" applyFont="1" applyFill="1" applyBorder="1" applyAlignment="1">
      <alignment horizontal="left" vertical="center" wrapText="1"/>
    </xf>
    <xf numFmtId="0" fontId="38" fillId="7" borderId="50" xfId="0" applyFont="1" applyFill="1" applyBorder="1" applyAlignment="1">
      <alignment horizontal="left" vertical="center" wrapText="1"/>
    </xf>
    <xf numFmtId="0" fontId="8" fillId="18" borderId="47" xfId="0" applyFont="1" applyFill="1" applyBorder="1" applyAlignment="1">
      <alignment horizontal="center" vertical="center"/>
    </xf>
    <xf numFmtId="0" fontId="8" fillId="18" borderId="48" xfId="0" applyFont="1" applyFill="1" applyBorder="1" applyAlignment="1">
      <alignment horizontal="center" vertical="center"/>
    </xf>
    <xf numFmtId="0" fontId="8" fillId="18" borderId="49" xfId="0" applyFont="1" applyFill="1" applyBorder="1" applyAlignment="1">
      <alignment horizontal="center" vertical="center"/>
    </xf>
    <xf numFmtId="0" fontId="8" fillId="18" borderId="9" xfId="0" applyFont="1" applyFill="1" applyBorder="1" applyAlignment="1">
      <alignment horizontal="center" vertical="center"/>
    </xf>
    <xf numFmtId="0" fontId="8" fillId="18" borderId="6" xfId="0" applyFont="1" applyFill="1" applyBorder="1" applyAlignment="1">
      <alignment horizontal="center" vertical="center"/>
    </xf>
    <xf numFmtId="0" fontId="8" fillId="18" borderId="50"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0" xfId="0" applyFont="1" applyFill="1" applyBorder="1" applyAlignment="1">
      <alignment horizontal="center" vertical="center"/>
    </xf>
    <xf numFmtId="0" fontId="8" fillId="18" borderId="8" xfId="0" applyFont="1" applyFill="1" applyBorder="1" applyAlignment="1">
      <alignment horizontal="center" vertical="center"/>
    </xf>
    <xf numFmtId="0" fontId="8" fillId="18" borderId="5" xfId="0" applyFont="1" applyFill="1" applyBorder="1" applyAlignment="1">
      <alignment horizontal="center" vertical="center"/>
    </xf>
    <xf numFmtId="0" fontId="8" fillId="18" borderId="12" xfId="0" applyFont="1" applyFill="1" applyBorder="1" applyAlignment="1">
      <alignment horizontal="center" vertical="center"/>
    </xf>
    <xf numFmtId="0" fontId="8" fillId="18" borderId="13" xfId="0" applyFont="1" applyFill="1" applyBorder="1" applyAlignment="1">
      <alignment horizontal="center" vertical="center"/>
    </xf>
    <xf numFmtId="0" fontId="8" fillId="0" borderId="46" xfId="0" applyFont="1" applyBorder="1" applyAlignment="1">
      <alignment horizontal="center" vertical="center"/>
    </xf>
    <xf numFmtId="0" fontId="8" fillId="18" borderId="46" xfId="0" applyFont="1" applyFill="1" applyBorder="1" applyAlignment="1">
      <alignment horizontal="center" vertical="center"/>
    </xf>
    <xf numFmtId="0" fontId="9" fillId="0" borderId="9"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46"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50"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6" xfId="0" applyNumberFormat="1" applyFont="1" applyFill="1" applyBorder="1" applyAlignment="1">
      <alignment horizontal="center" vertical="center"/>
    </xf>
    <xf numFmtId="0" fontId="8" fillId="18" borderId="46" xfId="0" applyFont="1" applyFill="1" applyBorder="1" applyAlignment="1">
      <alignment horizontal="right" vertical="center"/>
    </xf>
    <xf numFmtId="0" fontId="9" fillId="18" borderId="9" xfId="0" applyFont="1" applyFill="1" applyBorder="1" applyAlignment="1">
      <alignment horizontal="center" vertical="center"/>
    </xf>
    <xf numFmtId="0" fontId="9" fillId="18" borderId="6" xfId="0" applyFont="1" applyFill="1" applyBorder="1" applyAlignment="1">
      <alignment horizontal="center" vertical="center"/>
    </xf>
    <xf numFmtId="0" fontId="9" fillId="18" borderId="50" xfId="0" applyFont="1" applyFill="1" applyBorder="1" applyAlignment="1">
      <alignment horizontal="center" vertical="center"/>
    </xf>
    <xf numFmtId="0" fontId="9" fillId="18" borderId="5" xfId="0" applyFont="1" applyFill="1" applyBorder="1" applyAlignment="1">
      <alignment horizontal="center" vertical="center"/>
    </xf>
    <xf numFmtId="0" fontId="9" fillId="18" borderId="12" xfId="0" applyFont="1" applyFill="1" applyBorder="1" applyAlignment="1">
      <alignment horizontal="center" vertical="center"/>
    </xf>
    <xf numFmtId="0" fontId="9" fillId="18" borderId="13" xfId="0" applyFont="1" applyFill="1" applyBorder="1" applyAlignment="1">
      <alignment horizontal="center" vertical="center"/>
    </xf>
    <xf numFmtId="0" fontId="9" fillId="18" borderId="46" xfId="0" applyFont="1" applyFill="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18" borderId="46" xfId="0" applyFont="1" applyFill="1" applyBorder="1" applyAlignment="1">
      <alignment horizontal="center" vertical="center" wrapText="1"/>
    </xf>
    <xf numFmtId="0" fontId="57" fillId="0" borderId="7" xfId="0" applyFont="1" applyBorder="1" applyAlignment="1">
      <alignment horizontal="center" vertical="center"/>
    </xf>
    <xf numFmtId="0" fontId="57" fillId="0" borderId="11" xfId="0" applyFont="1" applyBorder="1" applyAlignment="1">
      <alignment horizontal="center" vertical="center"/>
    </xf>
    <xf numFmtId="0" fontId="16" fillId="18" borderId="46"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52" fillId="0" borderId="0" xfId="0" applyFont="1" applyAlignment="1">
      <alignment horizontal="center" vertical="center"/>
    </xf>
    <xf numFmtId="0" fontId="9" fillId="7"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7" borderId="51"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79" xfId="0" applyFont="1" applyFill="1" applyBorder="1" applyAlignment="1">
      <alignment horizontal="center" vertical="center" wrapText="1"/>
    </xf>
    <xf numFmtId="0" fontId="9" fillId="7" borderId="82" xfId="0" applyFont="1" applyFill="1" applyBorder="1" applyAlignment="1">
      <alignment horizontal="center" vertical="center" wrapText="1"/>
    </xf>
    <xf numFmtId="0" fontId="9" fillId="7" borderId="83" xfId="0" applyFont="1" applyFill="1" applyBorder="1" applyAlignment="1">
      <alignment horizontal="center" vertical="center" wrapText="1"/>
    </xf>
    <xf numFmtId="0" fontId="9" fillId="8" borderId="7" xfId="14" applyFont="1" applyFill="1" applyBorder="1" applyAlignment="1">
      <alignment horizontal="center" vertical="center"/>
    </xf>
    <xf numFmtId="0" fontId="39" fillId="8" borderId="47" xfId="0" applyFont="1" applyFill="1" applyBorder="1" applyAlignment="1">
      <alignment horizontal="center" vertical="center"/>
    </xf>
    <xf numFmtId="0" fontId="39" fillId="8" borderId="48" xfId="0" applyFont="1" applyFill="1" applyBorder="1" applyAlignment="1">
      <alignment horizontal="center" vertical="center"/>
    </xf>
    <xf numFmtId="0" fontId="39" fillId="8" borderId="49" xfId="0" applyFont="1" applyFill="1" applyBorder="1" applyAlignment="1">
      <alignment horizontal="center" vertical="center"/>
    </xf>
    <xf numFmtId="0" fontId="40" fillId="7" borderId="46" xfId="14" applyFont="1" applyFill="1" applyBorder="1" applyAlignment="1">
      <alignment horizontal="center" vertical="center"/>
    </xf>
    <xf numFmtId="0" fontId="39" fillId="0" borderId="47" xfId="0" applyFont="1" applyBorder="1" applyAlignment="1">
      <alignment horizontal="left" vertical="top" wrapText="1"/>
    </xf>
    <xf numFmtId="0" fontId="39" fillId="0" borderId="48" xfId="0" applyFont="1" applyBorder="1" applyAlignment="1">
      <alignment horizontal="left" vertical="top" wrapText="1"/>
    </xf>
    <xf numFmtId="0" fontId="39" fillId="0" borderId="49" xfId="0" applyFont="1" applyBorder="1" applyAlignment="1">
      <alignment horizontal="left" vertical="top" wrapText="1"/>
    </xf>
    <xf numFmtId="0" fontId="26" fillId="0" borderId="47" xfId="0" applyFont="1" applyBorder="1" applyAlignment="1">
      <alignment horizontal="left" vertical="top" wrapText="1"/>
    </xf>
    <xf numFmtId="0" fontId="26" fillId="0" borderId="48" xfId="0" applyFont="1" applyBorder="1" applyAlignment="1">
      <alignment horizontal="left" vertical="top" wrapText="1"/>
    </xf>
    <xf numFmtId="0" fontId="26" fillId="0" borderId="49" xfId="0" applyFont="1" applyBorder="1" applyAlignment="1">
      <alignment horizontal="left" vertical="top" wrapText="1"/>
    </xf>
    <xf numFmtId="0" fontId="44" fillId="0" borderId="0" xfId="0" applyFont="1" applyAlignment="1">
      <alignment horizontal="left" vertical="center" wrapText="1"/>
    </xf>
    <xf numFmtId="0" fontId="9" fillId="0" borderId="0" xfId="0" applyFont="1" applyAlignment="1">
      <alignment horizontal="left" vertical="center" wrapText="1"/>
    </xf>
    <xf numFmtId="0" fontId="38" fillId="7" borderId="80" xfId="14" applyFont="1" applyFill="1" applyBorder="1" applyAlignment="1">
      <alignment horizontal="center" vertical="center" wrapText="1"/>
    </xf>
    <xf numFmtId="0" fontId="40" fillId="7" borderId="81" xfId="0" applyFont="1" applyFill="1" applyBorder="1" applyAlignment="1">
      <alignment horizontal="center" vertical="center" wrapText="1"/>
    </xf>
    <xf numFmtId="0" fontId="39" fillId="0" borderId="74" xfId="0" applyFont="1" applyBorder="1" applyAlignment="1">
      <alignment horizontal="left" vertical="center" wrapText="1"/>
    </xf>
    <xf numFmtId="0" fontId="39" fillId="0" borderId="0" xfId="0" applyFont="1" applyAlignment="1">
      <alignment horizontal="left" vertical="center" wrapText="1"/>
    </xf>
    <xf numFmtId="0" fontId="26" fillId="18" borderId="47" xfId="0" applyFont="1" applyFill="1" applyBorder="1" applyAlignment="1">
      <alignment horizontal="left" vertical="top" wrapText="1"/>
    </xf>
    <xf numFmtId="0" fontId="26" fillId="18" borderId="48" xfId="0" applyFont="1" applyFill="1" applyBorder="1" applyAlignment="1">
      <alignment horizontal="left" vertical="top" wrapText="1"/>
    </xf>
    <xf numFmtId="0" fontId="26" fillId="18" borderId="49" xfId="0" applyFont="1" applyFill="1" applyBorder="1" applyAlignment="1">
      <alignment horizontal="left" vertical="top" wrapText="1"/>
    </xf>
    <xf numFmtId="0" fontId="9" fillId="8" borderId="46" xfId="14" applyFont="1" applyFill="1" applyBorder="1" applyAlignment="1">
      <alignment horizontal="center" vertical="center"/>
    </xf>
    <xf numFmtId="0" fontId="9" fillId="8" borderId="46" xfId="14" applyFont="1" applyFill="1" applyBorder="1" applyAlignment="1">
      <alignment horizontal="left" vertical="center"/>
    </xf>
    <xf numFmtId="0" fontId="39" fillId="3" borderId="46" xfId="0" applyFont="1" applyFill="1" applyBorder="1" applyAlignment="1">
      <alignment horizontal="center" vertical="center" shrinkToFit="1"/>
    </xf>
    <xf numFmtId="0" fontId="39" fillId="3" borderId="47" xfId="0" applyFont="1" applyFill="1" applyBorder="1" applyAlignment="1">
      <alignment horizontal="center" vertical="center" shrinkToFit="1"/>
    </xf>
    <xf numFmtId="0" fontId="40" fillId="7" borderId="49" xfId="14" applyFont="1" applyFill="1" applyBorder="1" applyAlignment="1">
      <alignment horizontal="center" vertical="center"/>
    </xf>
    <xf numFmtId="0" fontId="39" fillId="3" borderId="46" xfId="0" applyFont="1" applyFill="1" applyBorder="1" applyAlignment="1">
      <alignment horizontal="left" vertical="center" shrinkToFit="1"/>
    </xf>
    <xf numFmtId="0" fontId="39" fillId="3" borderId="47" xfId="0" applyFont="1" applyFill="1" applyBorder="1" applyAlignment="1">
      <alignment horizontal="left" vertical="center" shrinkToFit="1"/>
    </xf>
    <xf numFmtId="0" fontId="2" fillId="3" borderId="46"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2" fillId="18" borderId="49" xfId="0" applyFont="1" applyFill="1" applyBorder="1" applyAlignment="1">
      <alignment horizontal="center" vertical="center" shrinkToFit="1"/>
    </xf>
    <xf numFmtId="0" fontId="2" fillId="18" borderId="46" xfId="0" applyFont="1" applyFill="1" applyBorder="1" applyAlignment="1">
      <alignment horizontal="center" vertical="center" shrinkToFit="1"/>
    </xf>
    <xf numFmtId="0" fontId="2" fillId="18" borderId="47" xfId="0" applyFont="1" applyFill="1" applyBorder="1" applyAlignment="1">
      <alignment horizontal="center" vertical="center" shrinkToFit="1"/>
    </xf>
    <xf numFmtId="0" fontId="98" fillId="18" borderId="46" xfId="0" applyFont="1" applyFill="1" applyBorder="1" applyAlignment="1">
      <alignment horizontal="left" vertical="center" wrapText="1"/>
    </xf>
    <xf numFmtId="0" fontId="8" fillId="18" borderId="0" xfId="0" applyFont="1" applyFill="1" applyAlignment="1">
      <alignment horizontal="center" vertical="center"/>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9" fillId="0" borderId="6" xfId="0" applyFont="1" applyBorder="1" applyAlignment="1">
      <alignment horizontal="left" vertical="center"/>
    </xf>
    <xf numFmtId="0" fontId="44" fillId="0" borderId="0" xfId="0" applyFont="1" applyAlignment="1">
      <alignment horizontal="left" vertical="center"/>
    </xf>
    <xf numFmtId="0" fontId="53" fillId="0" borderId="118" xfId="0" applyFont="1" applyBorder="1" applyAlignment="1">
      <alignment horizontal="center" vertical="center" wrapText="1"/>
    </xf>
    <xf numFmtId="0" fontId="53" fillId="0" borderId="59" xfId="0" applyFont="1" applyBorder="1" applyAlignment="1">
      <alignment horizontal="center" vertical="center" wrapText="1"/>
    </xf>
    <xf numFmtId="0" fontId="19" fillId="0" borderId="19" xfId="0" applyFont="1" applyBorder="1" applyAlignment="1">
      <alignment horizontal="left" vertical="center"/>
    </xf>
    <xf numFmtId="0" fontId="0" fillId="0" borderId="19" xfId="0" applyBorder="1" applyAlignment="1">
      <alignment horizontal="left" vertical="center"/>
    </xf>
    <xf numFmtId="180" fontId="19"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3" fillId="0" borderId="147"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119" xfId="0" applyFont="1" applyBorder="1" applyAlignment="1">
      <alignment horizontal="center" vertical="center" wrapText="1"/>
    </xf>
    <xf numFmtId="0" fontId="53" fillId="0" borderId="110" xfId="0" applyFont="1" applyBorder="1" applyAlignment="1">
      <alignment horizontal="center" vertical="center" wrapText="1"/>
    </xf>
    <xf numFmtId="0" fontId="8" fillId="0" borderId="0" xfId="0" applyFont="1" applyAlignment="1">
      <alignment horizontal="left" vertical="top" wrapText="1"/>
    </xf>
    <xf numFmtId="0" fontId="8" fillId="18" borderId="51" xfId="0" applyFont="1" applyFill="1" applyBorder="1" applyAlignment="1">
      <alignment horizontal="left" vertical="top" wrapText="1"/>
    </xf>
    <xf numFmtId="0" fontId="8" fillId="18" borderId="51" xfId="0" applyFont="1" applyFill="1" applyBorder="1" applyAlignment="1">
      <alignment horizontal="left" vertical="center" wrapText="1"/>
    </xf>
    <xf numFmtId="0" fontId="8" fillId="18" borderId="7" xfId="0" applyFont="1" applyFill="1" applyBorder="1" applyAlignment="1">
      <alignment horizontal="left" vertical="top" wrapText="1"/>
    </xf>
    <xf numFmtId="0" fontId="8" fillId="18" borderId="7" xfId="0" applyFont="1" applyFill="1" applyBorder="1" applyAlignment="1">
      <alignment horizontal="left" vertical="center" wrapText="1"/>
    </xf>
    <xf numFmtId="0" fontId="8" fillId="18" borderId="3" xfId="0" applyFont="1" applyFill="1" applyBorder="1" applyAlignment="1">
      <alignment horizontal="left" vertical="top" wrapText="1"/>
    </xf>
    <xf numFmtId="0" fontId="8" fillId="18" borderId="46" xfId="0" applyFont="1" applyFill="1" applyBorder="1" applyAlignment="1">
      <alignment horizontal="left" vertical="top" wrapText="1"/>
    </xf>
    <xf numFmtId="0" fontId="71" fillId="0" borderId="0" xfId="0" applyFont="1" applyAlignment="1">
      <alignment horizontal="center" vertical="center"/>
    </xf>
    <xf numFmtId="0" fontId="0" fillId="0" borderId="0" xfId="0" applyAlignment="1">
      <alignment horizontal="left" vertical="center"/>
    </xf>
    <xf numFmtId="0" fontId="135" fillId="18" borderId="46" xfId="0" applyFont="1" applyFill="1" applyBorder="1" applyAlignment="1">
      <alignment horizontal="center" vertical="center"/>
    </xf>
    <xf numFmtId="0" fontId="0" fillId="0" borderId="46" xfId="0" applyFont="1" applyBorder="1" applyAlignment="1">
      <alignment horizontal="left" vertical="center" wrapText="1"/>
    </xf>
    <xf numFmtId="0" fontId="0" fillId="0" borderId="46" xfId="0" applyBorder="1" applyAlignment="1">
      <alignment horizontal="center" vertical="center"/>
    </xf>
    <xf numFmtId="0" fontId="16" fillId="0" borderId="46" xfId="0" applyFont="1" applyBorder="1" applyAlignment="1">
      <alignment horizontal="left" vertical="center" wrapText="1"/>
    </xf>
    <xf numFmtId="0" fontId="0" fillId="0" borderId="46" xfId="0" applyBorder="1" applyAlignment="1">
      <alignment horizontal="center" vertical="center" wrapText="1"/>
    </xf>
    <xf numFmtId="0" fontId="83" fillId="0" borderId="46" xfId="0" applyFont="1" applyBorder="1" applyAlignment="1">
      <alignment horizontal="left" vertical="center" wrapText="1"/>
    </xf>
    <xf numFmtId="0" fontId="0" fillId="0" borderId="46" xfId="0" applyFill="1" applyBorder="1" applyAlignment="1">
      <alignment horizontal="center" vertical="center"/>
    </xf>
    <xf numFmtId="0" fontId="16" fillId="0" borderId="46" xfId="0" applyFont="1" applyFill="1" applyBorder="1" applyAlignment="1">
      <alignment vertical="center"/>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3" fillId="0" borderId="51" xfId="0" applyFont="1" applyBorder="1" applyAlignment="1">
      <alignment horizontal="left" vertical="center"/>
    </xf>
    <xf numFmtId="0" fontId="83" fillId="0" borderId="3" xfId="0" applyFont="1" applyBorder="1" applyAlignment="1">
      <alignment horizontal="left" vertical="center"/>
    </xf>
    <xf numFmtId="0" fontId="0" fillId="0" borderId="7" xfId="0" applyBorder="1" applyAlignment="1">
      <alignment horizontal="center" vertical="center"/>
    </xf>
    <xf numFmtId="0" fontId="135" fillId="18" borderId="51" xfId="0" applyFont="1" applyFill="1" applyBorder="1" applyAlignment="1">
      <alignment horizontal="center" vertical="center"/>
    </xf>
    <xf numFmtId="0" fontId="135" fillId="18" borderId="7" xfId="0" applyFont="1" applyFill="1" applyBorder="1" applyAlignment="1">
      <alignment horizontal="center" vertical="center"/>
    </xf>
    <xf numFmtId="0" fontId="135" fillId="18" borderId="3" xfId="0" applyFont="1" applyFill="1" applyBorder="1" applyAlignment="1">
      <alignment horizontal="center" vertical="center"/>
    </xf>
    <xf numFmtId="0" fontId="0" fillId="0" borderId="51"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Border="1" applyAlignment="1">
      <alignment horizontal="left" vertical="center" wrapText="1"/>
    </xf>
    <xf numFmtId="0" fontId="0" fillId="0" borderId="51" xfId="0" applyFont="1" applyBorder="1" applyAlignment="1">
      <alignment vertical="center" wrapText="1"/>
    </xf>
    <xf numFmtId="0" fontId="0" fillId="0" borderId="7" xfId="0" applyFont="1" applyBorder="1" applyAlignment="1">
      <alignment vertical="center" wrapText="1"/>
    </xf>
    <xf numFmtId="0" fontId="0" fillId="0" borderId="3" xfId="0" applyFont="1" applyBorder="1" applyAlignment="1">
      <alignment vertical="center" wrapText="1"/>
    </xf>
    <xf numFmtId="0" fontId="0" fillId="0" borderId="51"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16" fillId="0" borderId="51" xfId="0" applyFont="1" applyBorder="1" applyAlignment="1">
      <alignment vertical="center" wrapText="1"/>
    </xf>
    <xf numFmtId="0" fontId="16" fillId="0" borderId="3" xfId="0" applyFont="1" applyBorder="1" applyAlignment="1">
      <alignment vertical="center" wrapText="1"/>
    </xf>
    <xf numFmtId="0" fontId="16" fillId="0" borderId="46" xfId="0" applyFont="1" applyBorder="1" applyAlignment="1">
      <alignment vertical="center" wrapText="1"/>
    </xf>
    <xf numFmtId="0" fontId="0" fillId="0" borderId="7" xfId="0" applyBorder="1" applyAlignment="1">
      <alignment horizontal="center" vertical="center" wrapText="1"/>
    </xf>
    <xf numFmtId="0" fontId="83" fillId="0" borderId="51" xfId="0" applyFont="1" applyBorder="1" applyAlignment="1">
      <alignment vertical="center" wrapText="1"/>
    </xf>
    <xf numFmtId="0" fontId="83" fillId="0" borderId="3" xfId="0" applyFont="1" applyBorder="1" applyAlignment="1">
      <alignment vertical="center" wrapText="1"/>
    </xf>
    <xf numFmtId="0" fontId="16" fillId="0" borderId="51" xfId="0" applyFont="1" applyBorder="1" applyAlignment="1">
      <alignment horizontal="left" vertical="center" wrapText="1"/>
    </xf>
    <xf numFmtId="0" fontId="9" fillId="0" borderId="112" xfId="6" applyFont="1" applyBorder="1" applyAlignment="1">
      <alignment horizontal="center" vertical="center" wrapText="1" shrinkToFit="1"/>
    </xf>
    <xf numFmtId="0" fontId="9" fillId="8" borderId="47" xfId="6" applyFont="1" applyFill="1" applyBorder="1" applyAlignment="1">
      <alignment horizontal="center" vertical="center" wrapText="1"/>
    </xf>
    <xf numFmtId="0" fontId="9" fillId="8" borderId="48" xfId="6" applyFont="1" applyFill="1" applyBorder="1" applyAlignment="1">
      <alignment horizontal="center" vertical="center"/>
    </xf>
    <xf numFmtId="0" fontId="9" fillId="8" borderId="49" xfId="6" applyFont="1" applyFill="1" applyBorder="1" applyAlignment="1">
      <alignment horizontal="center" vertical="center"/>
    </xf>
    <xf numFmtId="0" fontId="9" fillId="5" borderId="47" xfId="6" applyFont="1" applyFill="1" applyBorder="1" applyAlignment="1">
      <alignment horizontal="left" vertical="center" wrapText="1" shrinkToFit="1"/>
    </xf>
    <xf numFmtId="0" fontId="9" fillId="5" borderId="48" xfId="6" applyFont="1" applyFill="1" applyBorder="1" applyAlignment="1">
      <alignment horizontal="left" vertical="center" wrapText="1" shrinkToFit="1"/>
    </xf>
    <xf numFmtId="0" fontId="9" fillId="5" borderId="49" xfId="6" applyFont="1" applyFill="1" applyBorder="1" applyAlignment="1">
      <alignment horizontal="left" vertical="center" wrapText="1" shrinkToFit="1"/>
    </xf>
    <xf numFmtId="0" fontId="9" fillId="0" borderId="46" xfId="6" applyFont="1" applyBorder="1" applyAlignment="1">
      <alignment horizontal="left" vertical="center" wrapText="1" shrinkToFit="1"/>
    </xf>
    <xf numFmtId="0" fontId="38" fillId="18" borderId="46" xfId="6" applyFont="1" applyFill="1" applyBorder="1" applyAlignment="1">
      <alignment horizontal="left" vertical="center"/>
    </xf>
    <xf numFmtId="0" fontId="9" fillId="18" borderId="46" xfId="6" applyFont="1" applyFill="1" applyBorder="1" applyAlignment="1">
      <alignment horizontal="left" vertical="center"/>
    </xf>
    <xf numFmtId="0" fontId="9" fillId="0" borderId="6" xfId="6" applyFont="1" applyBorder="1" applyAlignment="1">
      <alignment horizontal="left" vertical="top" wrapText="1"/>
    </xf>
    <xf numFmtId="0" fontId="38" fillId="18" borderId="114" xfId="6" applyFont="1" applyFill="1" applyBorder="1" applyAlignment="1">
      <alignment horizontal="center" vertical="center" wrapText="1" shrinkToFit="1"/>
    </xf>
    <xf numFmtId="0" fontId="38" fillId="18" borderId="115" xfId="6" applyFont="1" applyFill="1" applyBorder="1" applyAlignment="1">
      <alignment horizontal="center" vertical="center" wrapText="1" shrinkToFit="1"/>
    </xf>
    <xf numFmtId="0" fontId="38" fillId="18" borderId="11" xfId="6" applyFont="1" applyFill="1" applyBorder="1" applyAlignment="1">
      <alignment horizontal="center" vertical="center" wrapText="1" shrinkToFit="1"/>
    </xf>
    <xf numFmtId="0" fontId="38" fillId="18"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38" fillId="18" borderId="9" xfId="6" applyFont="1" applyFill="1" applyBorder="1" applyAlignment="1">
      <alignment horizontal="center" vertical="center" wrapText="1" shrinkToFit="1"/>
    </xf>
    <xf numFmtId="0" fontId="38" fillId="18" borderId="50" xfId="6" applyFont="1" applyFill="1" applyBorder="1" applyAlignment="1">
      <alignment horizontal="center" vertical="center" wrapText="1" shrinkToFit="1"/>
    </xf>
    <xf numFmtId="0" fontId="38" fillId="18" borderId="5" xfId="6" applyFont="1" applyFill="1" applyBorder="1" applyAlignment="1">
      <alignment horizontal="center" vertical="center" wrapText="1" shrinkToFit="1"/>
    </xf>
    <xf numFmtId="0" fontId="38" fillId="18" borderId="13" xfId="6" applyFont="1" applyFill="1" applyBorder="1" applyAlignment="1">
      <alignment horizontal="center" vertical="center" wrapText="1" shrinkToFit="1"/>
    </xf>
    <xf numFmtId="0" fontId="38" fillId="18" borderId="46" xfId="6" applyFont="1" applyFill="1" applyBorder="1" applyAlignment="1">
      <alignment horizontal="center" vertical="center" wrapText="1" shrinkToFit="1"/>
    </xf>
    <xf numFmtId="0" fontId="9" fillId="0" borderId="0" xfId="6" applyFont="1" applyAlignment="1">
      <alignment horizontal="left" vertical="top" wrapText="1"/>
    </xf>
    <xf numFmtId="0" fontId="38" fillId="18" borderId="47" xfId="6" applyFont="1" applyFill="1" applyBorder="1" applyAlignment="1">
      <alignment horizontal="left" vertical="center" wrapText="1" shrinkToFit="1"/>
    </xf>
    <xf numFmtId="0" fontId="26" fillId="18" borderId="48" xfId="6" applyFont="1" applyFill="1" applyBorder="1" applyAlignment="1">
      <alignment horizontal="left" vertical="center" wrapText="1" shrinkToFit="1"/>
    </xf>
    <xf numFmtId="0" fontId="26" fillId="18" borderId="49" xfId="6" applyFont="1" applyFill="1" applyBorder="1" applyAlignment="1">
      <alignment horizontal="left" vertical="center" wrapText="1" shrinkToFit="1"/>
    </xf>
    <xf numFmtId="0" fontId="9" fillId="0" borderId="46" xfId="6" applyFont="1" applyBorder="1" applyAlignment="1">
      <alignment horizontal="center" vertical="center" wrapText="1" shrinkToFit="1"/>
    </xf>
    <xf numFmtId="0" fontId="9" fillId="0" borderId="46" xfId="6" applyFont="1" applyBorder="1" applyAlignment="1">
      <alignment horizontal="center" vertical="center"/>
    </xf>
    <xf numFmtId="0" fontId="9" fillId="0" borderId="112" xfId="6" applyFont="1" applyBorder="1" applyAlignment="1">
      <alignment horizontal="center" vertical="center"/>
    </xf>
    <xf numFmtId="0" fontId="9" fillId="0" borderId="47" xfId="6" applyFont="1" applyBorder="1" applyAlignment="1">
      <alignment horizontal="center" vertical="center"/>
    </xf>
    <xf numFmtId="0" fontId="9" fillId="0" borderId="49" xfId="6" applyFont="1" applyBorder="1" applyAlignment="1">
      <alignment horizontal="center" vertical="center"/>
    </xf>
    <xf numFmtId="0" fontId="9" fillId="0" borderId="112" xfId="6" applyFont="1" applyBorder="1" applyAlignment="1">
      <alignment horizontal="center" vertical="center" wrapText="1"/>
    </xf>
    <xf numFmtId="0" fontId="38" fillId="18" borderId="46" xfId="6" applyFont="1" applyFill="1" applyBorder="1" applyAlignment="1">
      <alignment horizontal="left" vertical="center" wrapText="1" shrinkToFit="1"/>
    </xf>
    <xf numFmtId="200" fontId="38" fillId="18" borderId="46" xfId="6" applyNumberFormat="1" applyFont="1" applyFill="1" applyBorder="1" applyAlignment="1">
      <alignment horizontal="right" vertical="center"/>
    </xf>
    <xf numFmtId="200" fontId="9" fillId="5" borderId="46" xfId="6" applyNumberFormat="1" applyFont="1" applyFill="1" applyBorder="1" applyAlignment="1">
      <alignment horizontal="right" vertical="center"/>
    </xf>
    <xf numFmtId="0" fontId="9" fillId="0" borderId="86" xfId="6" applyFont="1" applyBorder="1" applyAlignment="1">
      <alignment horizontal="center" vertical="center"/>
    </xf>
    <xf numFmtId="0" fontId="9" fillId="5" borderId="3" xfId="6" applyFont="1" applyFill="1" applyBorder="1" applyAlignment="1">
      <alignment horizontal="left" vertical="center" wrapText="1" shrinkToFit="1"/>
    </xf>
    <xf numFmtId="200" fontId="9" fillId="5" borderId="3" xfId="6" applyNumberFormat="1" applyFont="1" applyFill="1" applyBorder="1" applyAlignment="1">
      <alignment horizontal="right" vertical="center"/>
    </xf>
    <xf numFmtId="0" fontId="9" fillId="0" borderId="113" xfId="6" applyFont="1" applyBorder="1" applyAlignment="1">
      <alignment horizontal="center" vertical="center"/>
    </xf>
    <xf numFmtId="0" fontId="9" fillId="0" borderId="3" xfId="6" applyFont="1" applyBorder="1" applyAlignment="1">
      <alignment horizontal="left" vertical="center" wrapText="1"/>
    </xf>
    <xf numFmtId="0" fontId="9" fillId="0" borderId="3" xfId="6" applyFont="1" applyBorder="1" applyAlignment="1">
      <alignment horizontal="left" vertical="center"/>
    </xf>
    <xf numFmtId="0" fontId="9" fillId="0" borderId="46" xfId="6" applyFont="1" applyBorder="1" applyAlignment="1">
      <alignment horizontal="left" vertical="center" wrapText="1"/>
    </xf>
    <xf numFmtId="0" fontId="9" fillId="0" borderId="46" xfId="6" applyFont="1" applyBorder="1" applyAlignment="1">
      <alignment horizontal="left" vertical="center"/>
    </xf>
    <xf numFmtId="0" fontId="9" fillId="18" borderId="5" xfId="6" applyFont="1" applyFill="1" applyBorder="1" applyAlignment="1">
      <alignment horizontal="center" vertical="top"/>
    </xf>
    <xf numFmtId="0" fontId="9" fillId="18" borderId="12" xfId="6" applyFont="1" applyFill="1" applyBorder="1" applyAlignment="1">
      <alignment horizontal="center" vertical="top"/>
    </xf>
    <xf numFmtId="0" fontId="9" fillId="18" borderId="13" xfId="6" applyFont="1" applyFill="1" applyBorder="1" applyAlignment="1">
      <alignment horizontal="center" vertical="top"/>
    </xf>
    <xf numFmtId="0" fontId="38" fillId="18" borderId="46" xfId="6" applyFont="1" applyFill="1" applyBorder="1" applyAlignment="1">
      <alignment horizontal="left" vertical="top" wrapText="1" shrinkToFit="1"/>
    </xf>
    <xf numFmtId="0" fontId="9" fillId="0" borderId="165" xfId="6" applyFont="1" applyBorder="1" applyAlignment="1">
      <alignment horizontal="center" vertical="center"/>
    </xf>
    <xf numFmtId="0" fontId="9" fillId="0" borderId="202" xfId="6" applyFont="1" applyBorder="1" applyAlignment="1">
      <alignment horizontal="center" vertical="center"/>
    </xf>
    <xf numFmtId="0" fontId="9" fillId="0" borderId="166" xfId="6" applyFont="1" applyBorder="1" applyAlignment="1">
      <alignment horizontal="center" vertical="center"/>
    </xf>
    <xf numFmtId="0" fontId="9" fillId="0" borderId="116" xfId="6" applyFont="1" applyBorder="1" applyAlignment="1">
      <alignment horizontal="left" vertical="center"/>
    </xf>
    <xf numFmtId="0" fontId="9" fillId="0" borderId="120" xfId="6" applyFont="1" applyBorder="1" applyAlignment="1">
      <alignment horizontal="left" vertical="center"/>
    </xf>
    <xf numFmtId="0" fontId="9" fillId="0" borderId="117" xfId="6" applyFont="1" applyBorder="1" applyAlignment="1">
      <alignment horizontal="left" vertical="center"/>
    </xf>
    <xf numFmtId="0" fontId="9" fillId="18" borderId="48" xfId="6" applyFont="1" applyFill="1" applyBorder="1" applyAlignment="1">
      <alignment horizontal="center" vertical="center"/>
    </xf>
    <xf numFmtId="0" fontId="9" fillId="18" borderId="9" xfId="6" applyFont="1" applyFill="1" applyBorder="1" applyAlignment="1">
      <alignment horizontal="left" vertical="top" wrapText="1" shrinkToFit="1"/>
    </xf>
    <xf numFmtId="0" fontId="9" fillId="18" borderId="6" xfId="6" applyFont="1" applyFill="1" applyBorder="1" applyAlignment="1">
      <alignment horizontal="left" vertical="top" wrapText="1" shrinkToFit="1"/>
    </xf>
    <xf numFmtId="0" fontId="9" fillId="18" borderId="50" xfId="6" applyFont="1" applyFill="1" applyBorder="1" applyAlignment="1">
      <alignment horizontal="left" vertical="top" wrapText="1" shrinkToFit="1"/>
    </xf>
    <xf numFmtId="0" fontId="9" fillId="18" borderId="11" xfId="6" applyFont="1" applyFill="1" applyBorder="1" applyAlignment="1">
      <alignment horizontal="left" vertical="top" wrapText="1" shrinkToFit="1"/>
    </xf>
    <xf numFmtId="0" fontId="9" fillId="18" borderId="0" xfId="6" applyFont="1" applyFill="1" applyBorder="1" applyAlignment="1">
      <alignment horizontal="left" vertical="top" wrapText="1" shrinkToFit="1"/>
    </xf>
    <xf numFmtId="0" fontId="9" fillId="18" borderId="8" xfId="6" applyFont="1" applyFill="1" applyBorder="1" applyAlignment="1">
      <alignment horizontal="left" vertical="top" wrapText="1" shrinkToFit="1"/>
    </xf>
    <xf numFmtId="0" fontId="9" fillId="18" borderId="5" xfId="6" applyFont="1" applyFill="1" applyBorder="1" applyAlignment="1">
      <alignment horizontal="left" vertical="top" wrapText="1" shrinkToFit="1"/>
    </xf>
    <xf numFmtId="0" fontId="9" fillId="18" borderId="12" xfId="6" applyFont="1" applyFill="1" applyBorder="1" applyAlignment="1">
      <alignment horizontal="left" vertical="top" wrapText="1" shrinkToFit="1"/>
    </xf>
    <xf numFmtId="0" fontId="9" fillId="18"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50" xfId="6" applyFont="1" applyBorder="1" applyAlignment="1">
      <alignment horizontal="left" vertical="center" wrapText="1" shrinkToFit="1"/>
    </xf>
    <xf numFmtId="0" fontId="9" fillId="0" borderId="11" xfId="6" applyFont="1" applyBorder="1" applyAlignment="1">
      <alignment horizontal="left" vertical="center" wrapText="1" shrinkToFit="1"/>
    </xf>
    <xf numFmtId="0" fontId="9" fillId="0" borderId="0" xfId="6" applyFont="1" applyBorder="1" applyAlignment="1">
      <alignment horizontal="left" vertical="center" wrapText="1" shrinkToFit="1"/>
    </xf>
    <xf numFmtId="0" fontId="9" fillId="0" borderId="8" xfId="6" applyFont="1" applyBorder="1" applyAlignment="1">
      <alignment horizontal="left" vertical="center" wrapText="1" shrinkToFit="1"/>
    </xf>
    <xf numFmtId="0" fontId="9" fillId="0" borderId="5" xfId="6" applyFont="1" applyBorder="1" applyAlignment="1">
      <alignment horizontal="left" vertical="center" wrapText="1" shrinkToFit="1"/>
    </xf>
    <xf numFmtId="0" fontId="9" fillId="0" borderId="12" xfId="6" applyFont="1" applyBorder="1" applyAlignment="1">
      <alignment horizontal="left" vertical="center" wrapText="1" shrinkToFit="1"/>
    </xf>
    <xf numFmtId="0" fontId="9" fillId="0" borderId="13" xfId="6" applyFont="1" applyBorder="1" applyAlignment="1">
      <alignment horizontal="left" vertical="center" wrapText="1" shrinkToFit="1"/>
    </xf>
    <xf numFmtId="197" fontId="38" fillId="18" borderId="46" xfId="6" applyNumberFormat="1" applyFont="1" applyFill="1" applyBorder="1" applyAlignment="1">
      <alignment horizontal="right" vertical="center"/>
    </xf>
    <xf numFmtId="197" fontId="9" fillId="5" borderId="46" xfId="6" applyNumberFormat="1" applyFont="1" applyFill="1" applyBorder="1" applyAlignment="1">
      <alignment horizontal="right" vertical="center"/>
    </xf>
    <xf numFmtId="197" fontId="9" fillId="5" borderId="3" xfId="6" applyNumberFormat="1" applyFont="1" applyFill="1" applyBorder="1" applyAlignment="1">
      <alignment horizontal="right" vertical="center"/>
    </xf>
    <xf numFmtId="0" fontId="9" fillId="18" borderId="46" xfId="6" applyFont="1" applyFill="1" applyBorder="1" applyAlignment="1">
      <alignment horizontal="left" vertical="top" wrapText="1" shrinkToFit="1"/>
    </xf>
    <xf numFmtId="0" fontId="9" fillId="0" borderId="9" xfId="6" applyFont="1" applyFill="1" applyBorder="1" applyAlignment="1">
      <alignment horizontal="center" vertical="top" wrapText="1"/>
    </xf>
    <xf numFmtId="0" fontId="9" fillId="0" borderId="6" xfId="6" applyFont="1" applyFill="1" applyBorder="1" applyAlignment="1">
      <alignment horizontal="center" vertical="top" wrapText="1"/>
    </xf>
    <xf numFmtId="0" fontId="9" fillId="0" borderId="50" xfId="6" applyFont="1" applyFill="1" applyBorder="1" applyAlignment="1">
      <alignment horizontal="center" vertical="top" wrapText="1"/>
    </xf>
    <xf numFmtId="0" fontId="65" fillId="18" borderId="5" xfId="6" applyFont="1" applyFill="1" applyBorder="1" applyAlignment="1">
      <alignment vertical="top" wrapText="1"/>
    </xf>
    <xf numFmtId="0" fontId="65" fillId="18" borderId="12" xfId="6" applyFont="1" applyFill="1" applyBorder="1" applyAlignment="1">
      <alignment vertical="top" wrapText="1"/>
    </xf>
    <xf numFmtId="0" fontId="65" fillId="18" borderId="13" xfId="6" applyFont="1" applyFill="1" applyBorder="1" applyAlignment="1">
      <alignment vertical="top" wrapText="1"/>
    </xf>
    <xf numFmtId="0" fontId="9" fillId="0" borderId="9" xfId="6" applyFont="1" applyFill="1" applyBorder="1" applyAlignment="1">
      <alignment vertical="top" wrapText="1"/>
    </xf>
    <xf numFmtId="0" fontId="9" fillId="0" borderId="6" xfId="6" applyFont="1" applyFill="1" applyBorder="1" applyAlignment="1">
      <alignment vertical="top" wrapText="1"/>
    </xf>
    <xf numFmtId="0" fontId="9" fillId="0" borderId="50" xfId="6" applyFont="1" applyFill="1" applyBorder="1" applyAlignment="1">
      <alignment vertical="top" wrapText="1"/>
    </xf>
    <xf numFmtId="0" fontId="9" fillId="5" borderId="3" xfId="6" applyFont="1" applyFill="1" applyBorder="1" applyAlignment="1">
      <alignment horizontal="left" vertical="center"/>
    </xf>
    <xf numFmtId="0" fontId="38" fillId="18" borderId="3" xfId="6" applyFont="1" applyFill="1" applyBorder="1" applyAlignment="1">
      <alignment horizontal="left" vertical="center"/>
    </xf>
    <xf numFmtId="0" fontId="9" fillId="18" borderId="5" xfId="6" applyFont="1" applyFill="1" applyBorder="1" applyAlignment="1">
      <alignment horizontal="left" vertical="top" wrapText="1"/>
    </xf>
    <xf numFmtId="0" fontId="9" fillId="18" borderId="12" xfId="6" applyFont="1" applyFill="1" applyBorder="1" applyAlignment="1">
      <alignment horizontal="left" vertical="top" wrapText="1"/>
    </xf>
    <xf numFmtId="0" fontId="9" fillId="18" borderId="13" xfId="6" applyFont="1" applyFill="1" applyBorder="1" applyAlignment="1">
      <alignment horizontal="left" vertical="top" wrapText="1"/>
    </xf>
    <xf numFmtId="0" fontId="9" fillId="0" borderId="0" xfId="6" applyFont="1" applyAlignment="1">
      <alignment horizontal="left" vertical="center" wrapText="1" shrinkToFit="1"/>
    </xf>
    <xf numFmtId="0" fontId="9" fillId="0" borderId="112" xfId="6" applyFont="1" applyBorder="1" applyAlignment="1">
      <alignment horizontal="left" vertical="center" wrapText="1" shrinkToFit="1"/>
    </xf>
    <xf numFmtId="0" fontId="9" fillId="0" borderId="112" xfId="6" applyFont="1" applyBorder="1" applyAlignment="1">
      <alignment horizontal="left" vertical="center"/>
    </xf>
    <xf numFmtId="0" fontId="9" fillId="0" borderId="3" xfId="6" applyFont="1" applyBorder="1" applyAlignment="1">
      <alignment horizontal="left" vertical="top" wrapText="1" shrinkToFit="1"/>
    </xf>
    <xf numFmtId="0" fontId="9" fillId="0" borderId="46" xfId="6" applyFont="1" applyBorder="1" applyAlignment="1">
      <alignment horizontal="left" vertical="top" wrapText="1" shrinkToFit="1"/>
    </xf>
    <xf numFmtId="198" fontId="9" fillId="5" borderId="3" xfId="6" applyNumberFormat="1" applyFont="1" applyFill="1" applyBorder="1" applyAlignment="1">
      <alignment horizontal="right" vertical="center"/>
    </xf>
    <xf numFmtId="198" fontId="38" fillId="18" borderId="46" xfId="6" applyNumberFormat="1" applyFont="1" applyFill="1" applyBorder="1" applyAlignment="1">
      <alignment horizontal="right" vertical="center"/>
    </xf>
    <xf numFmtId="198" fontId="9" fillId="5" borderId="46" xfId="6" applyNumberFormat="1" applyFont="1" applyFill="1" applyBorder="1" applyAlignment="1">
      <alignment horizontal="right" vertical="center"/>
    </xf>
    <xf numFmtId="0" fontId="9" fillId="0" borderId="3" xfId="6" applyFont="1" applyFill="1" applyBorder="1" applyAlignment="1">
      <alignment horizontal="left" vertical="center" wrapText="1"/>
    </xf>
    <xf numFmtId="0" fontId="9" fillId="0" borderId="3" xfId="6" applyFont="1" applyFill="1" applyBorder="1" applyAlignment="1">
      <alignment horizontal="left" vertical="center"/>
    </xf>
    <xf numFmtId="0" fontId="9" fillId="0" borderId="46" xfId="6" applyFont="1" applyFill="1" applyBorder="1" applyAlignment="1">
      <alignment horizontal="left" vertical="center" wrapText="1"/>
    </xf>
    <xf numFmtId="0" fontId="9" fillId="18" borderId="46" xfId="6" applyFont="1" applyFill="1" applyBorder="1" applyAlignment="1">
      <alignment horizontal="left" vertical="top" wrapText="1"/>
    </xf>
    <xf numFmtId="0" fontId="9" fillId="18" borderId="46" xfId="6" applyFont="1" applyFill="1" applyBorder="1" applyAlignment="1">
      <alignment horizontal="left" vertical="top"/>
    </xf>
    <xf numFmtId="0" fontId="65" fillId="18" borderId="11" xfId="6" applyFont="1" applyFill="1" applyBorder="1" applyAlignment="1">
      <alignment vertical="top" wrapText="1"/>
    </xf>
    <xf numFmtId="0" fontId="65" fillId="18" borderId="0" xfId="6" applyFont="1" applyFill="1" applyBorder="1" applyAlignment="1">
      <alignment vertical="top" wrapText="1"/>
    </xf>
    <xf numFmtId="0" fontId="65" fillId="18" borderId="8" xfId="6" applyFont="1" applyFill="1" applyBorder="1" applyAlignment="1">
      <alignment vertical="top" wrapText="1"/>
    </xf>
    <xf numFmtId="0" fontId="9" fillId="0" borderId="0" xfId="0" applyFont="1" applyAlignment="1">
      <alignment horizontal="left" vertical="center"/>
    </xf>
    <xf numFmtId="0" fontId="44" fillId="0" borderId="47" xfId="0" applyFont="1" applyBorder="1" applyAlignment="1">
      <alignment horizontal="left" vertical="center" wrapText="1"/>
    </xf>
    <xf numFmtId="0" fontId="44" fillId="0" borderId="48" xfId="0" applyFont="1" applyBorder="1" applyAlignment="1">
      <alignment horizontal="left" vertical="center" wrapText="1"/>
    </xf>
    <xf numFmtId="0" fontId="44" fillId="18" borderId="48" xfId="0" applyFont="1" applyFill="1" applyBorder="1" applyAlignment="1">
      <alignment horizontal="left" vertical="center" wrapText="1"/>
    </xf>
    <xf numFmtId="0" fontId="44" fillId="18" borderId="169" xfId="0" applyFont="1" applyFill="1" applyBorder="1" applyAlignment="1">
      <alignment horizontal="left" vertical="center" wrapText="1"/>
    </xf>
    <xf numFmtId="0" fontId="9" fillId="0" borderId="0" xfId="0" applyFont="1" applyAlignment="1">
      <alignment horizontal="right" vertical="center"/>
    </xf>
    <xf numFmtId="0" fontId="9" fillId="5" borderId="0" xfId="0" applyFont="1" applyFill="1" applyAlignment="1">
      <alignment horizontal="right" vertical="center"/>
    </xf>
    <xf numFmtId="0" fontId="19" fillId="0" borderId="0" xfId="0" applyFont="1" applyAlignment="1">
      <alignment horizontal="left" vertical="center" wrapText="1"/>
    </xf>
    <xf numFmtId="0" fontId="44" fillId="0" borderId="147" xfId="0" applyFont="1" applyBorder="1" applyAlignment="1">
      <alignment horizontal="center" vertical="center" wrapText="1"/>
    </xf>
    <xf numFmtId="0" fontId="44" fillId="0" borderId="118" xfId="0" applyFont="1" applyBorder="1" applyAlignment="1">
      <alignment horizontal="center" vertical="center" wrapText="1"/>
    </xf>
    <xf numFmtId="0" fontId="44" fillId="5" borderId="118" xfId="0" applyFont="1" applyFill="1" applyBorder="1" applyAlignment="1">
      <alignment horizontal="right" vertical="center" wrapText="1"/>
    </xf>
    <xf numFmtId="40" fontId="44" fillId="5" borderId="193" xfId="2" applyNumberFormat="1" applyFont="1" applyFill="1" applyBorder="1" applyAlignment="1">
      <alignment horizontal="right" vertical="center" wrapText="1"/>
    </xf>
    <xf numFmtId="40" fontId="44" fillId="5" borderId="194" xfId="2" applyNumberFormat="1" applyFont="1" applyFill="1" applyBorder="1" applyAlignment="1">
      <alignment horizontal="right" vertical="center" wrapText="1"/>
    </xf>
    <xf numFmtId="0" fontId="44" fillId="18" borderId="167" xfId="0" applyFont="1" applyFill="1" applyBorder="1" applyAlignment="1">
      <alignment horizontal="left" vertical="center" wrapText="1"/>
    </xf>
    <xf numFmtId="0" fontId="44" fillId="18" borderId="188" xfId="0" applyFont="1" applyFill="1" applyBorder="1" applyAlignment="1">
      <alignment horizontal="left" vertical="center" wrapText="1"/>
    </xf>
    <xf numFmtId="0" fontId="44" fillId="18" borderId="46" xfId="0" applyFont="1" applyFill="1" applyBorder="1" applyAlignment="1">
      <alignment horizontal="left" vertical="center" wrapText="1"/>
    </xf>
    <xf numFmtId="0" fontId="44" fillId="18" borderId="67" xfId="0" applyFont="1" applyFill="1" applyBorder="1" applyAlignment="1">
      <alignment horizontal="left" vertical="center" wrapText="1"/>
    </xf>
    <xf numFmtId="0" fontId="44" fillId="0" borderId="46" xfId="0" applyFont="1" applyBorder="1" applyAlignment="1">
      <alignment horizontal="left" vertical="center" wrapText="1"/>
    </xf>
    <xf numFmtId="0" fontId="44" fillId="18" borderId="46" xfId="0" applyFont="1" applyFill="1" applyBorder="1" applyAlignment="1">
      <alignment horizontal="right" vertical="center" wrapText="1"/>
    </xf>
    <xf numFmtId="0" fontId="44" fillId="18" borderId="189" xfId="0" applyFont="1" applyFill="1" applyBorder="1" applyAlignment="1">
      <alignment horizontal="right" vertical="center" wrapText="1"/>
    </xf>
    <xf numFmtId="0" fontId="44" fillId="18" borderId="67" xfId="0" applyFont="1" applyFill="1" applyBorder="1" applyAlignment="1">
      <alignment horizontal="right" vertical="center" wrapText="1"/>
    </xf>
    <xf numFmtId="0" fontId="44" fillId="0" borderId="185" xfId="0" applyFont="1" applyBorder="1" applyAlignment="1">
      <alignment horizontal="center" vertical="center" textRotation="255" wrapText="1"/>
    </xf>
    <xf numFmtId="0" fontId="44" fillId="0" borderId="66" xfId="0" applyFont="1" applyBorder="1" applyAlignment="1">
      <alignment horizontal="center" vertical="center" textRotation="255" wrapText="1"/>
    </xf>
    <xf numFmtId="0" fontId="44" fillId="0" borderId="57" xfId="0" applyFont="1" applyBorder="1" applyAlignment="1">
      <alignment horizontal="center" vertical="center" textRotation="255" wrapText="1"/>
    </xf>
    <xf numFmtId="0" fontId="44" fillId="0" borderId="167" xfId="0" applyFont="1" applyBorder="1" applyAlignment="1">
      <alignment horizontal="left" vertical="center" wrapText="1"/>
    </xf>
    <xf numFmtId="0" fontId="44" fillId="18" borderId="186" xfId="0" applyFont="1" applyFill="1" applyBorder="1" applyAlignment="1">
      <alignment horizontal="left" vertical="center" wrapText="1"/>
    </xf>
    <xf numFmtId="0" fontId="44" fillId="18" borderId="189" xfId="0" applyFont="1" applyFill="1" applyBorder="1" applyAlignment="1">
      <alignment horizontal="left" vertical="center" wrapText="1"/>
    </xf>
    <xf numFmtId="0" fontId="44" fillId="0" borderId="187" xfId="0" applyFont="1" applyBorder="1" applyAlignment="1">
      <alignment horizontal="center" vertical="center" textRotation="255" wrapText="1"/>
    </xf>
    <xf numFmtId="0" fontId="44" fillId="0" borderId="190" xfId="0" applyFont="1" applyBorder="1" applyAlignment="1">
      <alignment horizontal="center" vertical="center" textRotation="255" wrapText="1"/>
    </xf>
    <xf numFmtId="0" fontId="44" fillId="0" borderId="192" xfId="0" applyFont="1" applyBorder="1" applyAlignment="1">
      <alignment horizontal="center" vertical="center" textRotation="255" wrapText="1"/>
    </xf>
    <xf numFmtId="0" fontId="44" fillId="0" borderId="46" xfId="0" applyFont="1" applyBorder="1" applyAlignment="1">
      <alignment horizontal="center" vertical="center" wrapText="1"/>
    </xf>
    <xf numFmtId="0" fontId="44" fillId="0" borderId="189" xfId="0" applyFont="1" applyBorder="1" applyAlignment="1">
      <alignment horizontal="center" vertical="center" wrapText="1"/>
    </xf>
    <xf numFmtId="0" fontId="44" fillId="18" borderId="27" xfId="0" applyFont="1" applyFill="1" applyBorder="1" applyAlignment="1">
      <alignment horizontal="center" vertical="center" wrapText="1"/>
    </xf>
    <xf numFmtId="0" fontId="44" fillId="18" borderId="191" xfId="0" applyFont="1" applyFill="1" applyBorder="1" applyAlignment="1">
      <alignment horizontal="center" vertical="center" wrapText="1"/>
    </xf>
    <xf numFmtId="0" fontId="44" fillId="18" borderId="28" xfId="0" applyFont="1" applyFill="1" applyBorder="1" applyAlignment="1">
      <alignment horizontal="center" vertical="center" wrapText="1"/>
    </xf>
    <xf numFmtId="0" fontId="48" fillId="18" borderId="46" xfId="0" applyFont="1" applyFill="1" applyBorder="1" applyAlignment="1">
      <alignment horizontal="left" vertical="top" wrapText="1"/>
    </xf>
    <xf numFmtId="0" fontId="48" fillId="18" borderId="47" xfId="0" applyFont="1" applyFill="1" applyBorder="1" applyAlignment="1">
      <alignment horizontal="center" vertical="top" wrapText="1"/>
    </xf>
    <xf numFmtId="0" fontId="48" fillId="18" borderId="48" xfId="0" applyFont="1" applyFill="1" applyBorder="1" applyAlignment="1">
      <alignment horizontal="center" vertical="top" wrapText="1"/>
    </xf>
    <xf numFmtId="0" fontId="48" fillId="18" borderId="49" xfId="0" applyFont="1" applyFill="1" applyBorder="1" applyAlignment="1">
      <alignment horizontal="center" vertical="top" wrapText="1"/>
    </xf>
    <xf numFmtId="0" fontId="9" fillId="5" borderId="12" xfId="0" applyFont="1" applyFill="1" applyBorder="1" applyAlignment="1">
      <alignment horizontal="center" vertical="center" shrinkToFit="1"/>
    </xf>
    <xf numFmtId="0" fontId="19" fillId="0" borderId="0" xfId="0" applyFont="1" applyAlignment="1">
      <alignment horizontal="center" vertical="center"/>
    </xf>
    <xf numFmtId="0" fontId="66" fillId="0" borderId="46" xfId="0" applyFont="1" applyBorder="1" applyAlignment="1">
      <alignment horizontal="center" vertical="top" wrapText="1"/>
    </xf>
    <xf numFmtId="0" fontId="66" fillId="0" borderId="46" xfId="0" applyFont="1" applyBorder="1" applyAlignment="1">
      <alignment horizontal="left" vertical="top" wrapText="1"/>
    </xf>
    <xf numFmtId="0" fontId="9" fillId="0" borderId="46" xfId="0" applyFont="1" applyBorder="1" applyAlignment="1">
      <alignment horizontal="center" vertical="top"/>
    </xf>
    <xf numFmtId="0" fontId="9" fillId="18" borderId="9" xfId="0" applyFont="1" applyFill="1" applyBorder="1" applyAlignment="1">
      <alignment horizontal="left" vertical="top"/>
    </xf>
    <xf numFmtId="0" fontId="9" fillId="18" borderId="6" xfId="0" applyFont="1" applyFill="1" applyBorder="1" applyAlignment="1">
      <alignment horizontal="left" vertical="top"/>
    </xf>
    <xf numFmtId="0" fontId="9" fillId="18" borderId="50" xfId="0" applyFont="1" applyFill="1" applyBorder="1" applyAlignment="1">
      <alignment horizontal="left" vertical="top"/>
    </xf>
    <xf numFmtId="0" fontId="9" fillId="18" borderId="5" xfId="0" applyFont="1" applyFill="1" applyBorder="1" applyAlignment="1">
      <alignment horizontal="left" vertical="top"/>
    </xf>
    <xf numFmtId="0" fontId="9" fillId="18" borderId="12" xfId="0" applyFont="1" applyFill="1" applyBorder="1" applyAlignment="1">
      <alignment horizontal="left" vertical="top"/>
    </xf>
    <xf numFmtId="0" fontId="9" fillId="18" borderId="13" xfId="0" applyFont="1" applyFill="1" applyBorder="1" applyAlignment="1">
      <alignment horizontal="left" vertical="top"/>
    </xf>
    <xf numFmtId="0" fontId="9" fillId="18" borderId="47" xfId="0" applyFont="1" applyFill="1" applyBorder="1" applyAlignment="1">
      <alignment horizontal="left" vertical="center"/>
    </xf>
    <xf numFmtId="0" fontId="9" fillId="18" borderId="48" xfId="0" applyFont="1" applyFill="1" applyBorder="1" applyAlignment="1">
      <alignment horizontal="left" vertical="center"/>
    </xf>
    <xf numFmtId="0" fontId="9" fillId="18" borderId="128" xfId="0" applyFont="1" applyFill="1" applyBorder="1" applyAlignment="1">
      <alignment horizontal="left" vertical="center"/>
    </xf>
    <xf numFmtId="0" fontId="9" fillId="18" borderId="129" xfId="0" applyFont="1" applyFill="1" applyBorder="1" applyAlignment="1">
      <alignment horizontal="left" vertical="center"/>
    </xf>
    <xf numFmtId="216" fontId="9" fillId="18" borderId="203" xfId="0" applyNumberFormat="1" applyFont="1" applyFill="1" applyBorder="1" applyAlignment="1">
      <alignment horizontal="right" vertical="center"/>
    </xf>
    <xf numFmtId="216" fontId="9" fillId="18" borderId="123" xfId="0" applyNumberFormat="1" applyFont="1" applyFill="1" applyBorder="1" applyAlignment="1">
      <alignment horizontal="right" vertical="center"/>
    </xf>
    <xf numFmtId="216" fontId="9" fillId="18" borderId="124" xfId="0" applyNumberFormat="1" applyFont="1" applyFill="1" applyBorder="1" applyAlignment="1">
      <alignment horizontal="right" vertical="center"/>
    </xf>
    <xf numFmtId="0" fontId="9" fillId="18" borderId="130" xfId="0" applyFont="1" applyFill="1" applyBorder="1" applyAlignment="1">
      <alignment horizontal="left" vertical="center"/>
    </xf>
    <xf numFmtId="0" fontId="9" fillId="18" borderId="131" xfId="0" applyFont="1" applyFill="1" applyBorder="1" applyAlignment="1">
      <alignment horizontal="left" vertical="center"/>
    </xf>
    <xf numFmtId="216" fontId="9" fillId="18" borderId="204" xfId="0" applyNumberFormat="1" applyFont="1" applyFill="1" applyBorder="1" applyAlignment="1">
      <alignment horizontal="right" vertical="center"/>
    </xf>
    <xf numFmtId="216" fontId="9" fillId="18" borderId="205" xfId="0" applyNumberFormat="1" applyFont="1" applyFill="1" applyBorder="1" applyAlignment="1">
      <alignment horizontal="right" vertical="center"/>
    </xf>
    <xf numFmtId="216" fontId="9" fillId="18" borderId="206" xfId="0" applyNumberFormat="1" applyFont="1" applyFill="1" applyBorder="1" applyAlignment="1">
      <alignment horizontal="right" vertical="center"/>
    </xf>
    <xf numFmtId="0" fontId="9" fillId="0" borderId="132" xfId="0" applyFont="1" applyBorder="1" applyAlignment="1">
      <alignment horizontal="right" vertical="center"/>
    </xf>
    <xf numFmtId="0" fontId="9" fillId="0" borderId="133" xfId="0" applyFont="1" applyBorder="1" applyAlignment="1">
      <alignment horizontal="right" vertical="center"/>
    </xf>
    <xf numFmtId="215" fontId="9" fillId="5" borderId="133" xfId="0" applyNumberFormat="1" applyFont="1" applyFill="1" applyBorder="1" applyAlignment="1">
      <alignment horizontal="right" vertical="center"/>
    </xf>
    <xf numFmtId="215" fontId="9" fillId="5" borderId="134" xfId="0" applyNumberFormat="1" applyFont="1" applyFill="1" applyBorder="1" applyAlignment="1">
      <alignment horizontal="right" vertical="center"/>
    </xf>
    <xf numFmtId="0" fontId="9" fillId="18" borderId="122" xfId="0" applyFont="1" applyFill="1" applyBorder="1" applyAlignment="1">
      <alignment horizontal="left" vertical="center"/>
    </xf>
    <xf numFmtId="0" fontId="9" fillId="18" borderId="123" xfId="0" applyFont="1" applyFill="1" applyBorder="1" applyAlignment="1">
      <alignment horizontal="left" vertical="center"/>
    </xf>
    <xf numFmtId="0" fontId="9" fillId="18" borderId="124" xfId="0" applyFont="1" applyFill="1" applyBorder="1" applyAlignment="1">
      <alignment horizontal="left" vertical="center"/>
    </xf>
    <xf numFmtId="0" fontId="9" fillId="18" borderId="125" xfId="0" applyFont="1" applyFill="1" applyBorder="1" applyAlignment="1">
      <alignment horizontal="left" vertical="center"/>
    </xf>
    <xf numFmtId="0" fontId="9" fillId="18" borderId="126" xfId="0" applyFont="1" applyFill="1" applyBorder="1" applyAlignment="1">
      <alignment horizontal="left" vertical="center"/>
    </xf>
    <xf numFmtId="0" fontId="9" fillId="18" borderId="127" xfId="0" applyFont="1" applyFill="1" applyBorder="1" applyAlignment="1">
      <alignment horizontal="left" vertical="center"/>
    </xf>
    <xf numFmtId="0" fontId="9" fillId="18" borderId="0" xfId="0" applyFont="1" applyFill="1" applyAlignment="1">
      <alignment horizontal="right" vertical="center"/>
    </xf>
    <xf numFmtId="0" fontId="44" fillId="0" borderId="6" xfId="0" applyFont="1" applyBorder="1" applyAlignment="1">
      <alignment horizontal="left" vertical="center" wrapText="1"/>
    </xf>
    <xf numFmtId="0" fontId="44" fillId="0" borderId="6" xfId="0" applyFont="1" applyBorder="1" applyAlignment="1">
      <alignment horizontal="left" vertical="center"/>
    </xf>
    <xf numFmtId="0" fontId="48" fillId="0" borderId="137" xfId="0" applyFont="1" applyBorder="1" applyAlignment="1">
      <alignment horizontal="center" vertical="center"/>
    </xf>
    <xf numFmtId="0" fontId="48" fillId="0" borderId="138" xfId="0" applyFont="1" applyBorder="1" applyAlignment="1">
      <alignment horizontal="center" vertical="center"/>
    </xf>
    <xf numFmtId="0" fontId="48" fillId="0" borderId="51" xfId="0" applyFont="1" applyBorder="1" applyAlignment="1">
      <alignment horizontal="left" vertical="center"/>
    </xf>
    <xf numFmtId="0" fontId="48" fillId="0" borderId="3" xfId="0" applyFont="1" applyBorder="1" applyAlignment="1">
      <alignment horizontal="left" vertical="center"/>
    </xf>
    <xf numFmtId="0" fontId="48" fillId="0" borderId="51" xfId="0" applyFont="1" applyBorder="1" applyAlignment="1">
      <alignment horizontal="center" vertical="center"/>
    </xf>
    <xf numFmtId="0" fontId="48" fillId="0" borderId="3" xfId="0" applyFont="1" applyBorder="1" applyAlignment="1">
      <alignment horizontal="center" vertical="center"/>
    </xf>
    <xf numFmtId="0" fontId="48" fillId="0" borderId="51" xfId="0" applyFont="1" applyBorder="1" applyAlignment="1">
      <alignment horizontal="left" vertical="center" wrapText="1"/>
    </xf>
    <xf numFmtId="3" fontId="48" fillId="0" borderId="51" xfId="0" applyNumberFormat="1" applyFont="1" applyBorder="1" applyAlignment="1">
      <alignment horizontal="center" vertical="center"/>
    </xf>
    <xf numFmtId="0" fontId="48" fillId="5" borderId="51" xfId="0" applyFont="1" applyFill="1" applyBorder="1" applyAlignment="1">
      <alignment horizontal="center" vertical="center"/>
    </xf>
    <xf numFmtId="0" fontId="48" fillId="5" borderId="3" xfId="0" applyFont="1" applyFill="1" applyBorder="1" applyAlignment="1">
      <alignment horizontal="center" vertical="center"/>
    </xf>
    <xf numFmtId="0" fontId="66" fillId="0" borderId="51" xfId="0" applyFont="1" applyBorder="1" applyAlignment="1">
      <alignment horizontal="center" vertical="center" wrapText="1"/>
    </xf>
    <xf numFmtId="0" fontId="66" fillId="0" borderId="3" xfId="0" applyFont="1" applyBorder="1" applyAlignment="1">
      <alignment horizontal="center"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8" fillId="0" borderId="49" xfId="0" applyFont="1" applyBorder="1" applyAlignment="1">
      <alignment horizontal="left" vertical="center"/>
    </xf>
    <xf numFmtId="0" fontId="48" fillId="0" borderId="46" xfId="0" applyFont="1" applyBorder="1" applyAlignment="1">
      <alignment horizontal="left" vertical="center"/>
    </xf>
    <xf numFmtId="0" fontId="127" fillId="5" borderId="47" xfId="0" applyFont="1" applyFill="1" applyBorder="1" applyAlignment="1">
      <alignment horizontal="center" vertical="center"/>
    </xf>
    <xf numFmtId="0" fontId="127" fillId="5" borderId="48" xfId="0" applyFont="1" applyFill="1" applyBorder="1" applyAlignment="1">
      <alignment horizontal="center" vertical="center"/>
    </xf>
    <xf numFmtId="0" fontId="127" fillId="5" borderId="49" xfId="0" applyFont="1" applyFill="1" applyBorder="1" applyAlignment="1">
      <alignment horizontal="center" vertical="center"/>
    </xf>
    <xf numFmtId="199" fontId="9" fillId="5" borderId="12" xfId="0" applyNumberFormat="1" applyFont="1" applyFill="1" applyBorder="1" applyAlignment="1">
      <alignment horizontal="center" vertical="center"/>
    </xf>
    <xf numFmtId="0" fontId="18" fillId="0" borderId="0" xfId="0" applyFont="1" applyAlignment="1">
      <alignment horizontal="left" vertical="center"/>
    </xf>
    <xf numFmtId="0" fontId="9" fillId="0" borderId="46" xfId="0" applyFont="1" applyBorder="1" applyAlignment="1">
      <alignment horizontal="left" vertical="center"/>
    </xf>
    <xf numFmtId="0" fontId="38" fillId="5" borderId="47" xfId="0" applyFont="1" applyFill="1" applyBorder="1" applyAlignment="1">
      <alignment horizontal="center" vertical="center"/>
    </xf>
    <xf numFmtId="0" fontId="38" fillId="5" borderId="48" xfId="0" applyFont="1" applyFill="1" applyBorder="1" applyAlignment="1">
      <alignment horizontal="center" vertical="center"/>
    </xf>
    <xf numFmtId="0" fontId="38" fillId="5" borderId="49" xfId="0" applyFont="1" applyFill="1" applyBorder="1" applyAlignment="1">
      <alignment horizontal="center" vertical="center"/>
    </xf>
    <xf numFmtId="0" fontId="48" fillId="0" borderId="7" xfId="0" applyFont="1" applyBorder="1" applyAlignment="1">
      <alignment horizontal="left" vertical="center"/>
    </xf>
    <xf numFmtId="0" fontId="9" fillId="0" borderId="116" xfId="0" applyFont="1" applyFill="1" applyBorder="1" applyAlignment="1">
      <alignment horizontal="center" vertical="center"/>
    </xf>
    <xf numFmtId="0" fontId="0" fillId="0" borderId="120" xfId="0" applyFill="1" applyBorder="1" applyAlignment="1">
      <alignment horizontal="center" vertical="center"/>
    </xf>
    <xf numFmtId="38" fontId="38" fillId="5" borderId="159" xfId="2" applyFont="1" applyFill="1" applyBorder="1" applyAlignment="1">
      <alignment horizontal="right" vertical="center"/>
    </xf>
    <xf numFmtId="38" fontId="40" fillId="5" borderId="120" xfId="2" applyFont="1" applyFill="1" applyBorder="1" applyAlignment="1">
      <alignment horizontal="right" vertical="center"/>
    </xf>
    <xf numFmtId="38" fontId="40" fillId="5" borderId="160" xfId="2" applyFont="1" applyFill="1" applyBorder="1" applyAlignment="1">
      <alignment horizontal="right" vertical="center"/>
    </xf>
    <xf numFmtId="38" fontId="40" fillId="5" borderId="117" xfId="2" applyFont="1" applyFill="1" applyBorder="1" applyAlignment="1">
      <alignment horizontal="right" vertical="center"/>
    </xf>
    <xf numFmtId="38" fontId="38" fillId="5" borderId="116" xfId="2" applyFont="1" applyFill="1" applyBorder="1" applyAlignment="1">
      <alignment horizontal="right" vertical="center"/>
    </xf>
    <xf numFmtId="38" fontId="38" fillId="5" borderId="120" xfId="2" applyFont="1" applyFill="1" applyBorder="1" applyAlignment="1">
      <alignment horizontal="right" vertical="center"/>
    </xf>
    <xf numFmtId="0" fontId="9" fillId="7" borderId="11" xfId="0" applyFont="1" applyFill="1" applyBorder="1" applyAlignment="1">
      <alignment horizontal="center" vertical="center"/>
    </xf>
    <xf numFmtId="0" fontId="0" fillId="7" borderId="0" xfId="0" applyFill="1" applyAlignment="1">
      <alignment horizontal="center" vertical="center"/>
    </xf>
    <xf numFmtId="38" fontId="9"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9" fillId="7" borderId="11" xfId="2" applyFont="1" applyFill="1" applyBorder="1" applyAlignment="1">
      <alignment horizontal="right" vertical="center"/>
    </xf>
    <xf numFmtId="38" fontId="38" fillId="5" borderId="0" xfId="2" applyFont="1" applyFill="1" applyBorder="1" applyAlignment="1">
      <alignment horizontal="right" vertical="center"/>
    </xf>
    <xf numFmtId="38" fontId="40" fillId="5" borderId="0" xfId="2" applyFont="1" applyFill="1" applyBorder="1" applyAlignment="1">
      <alignment horizontal="right" vertical="center"/>
    </xf>
    <xf numFmtId="38" fontId="40" fillId="5" borderId="8" xfId="2" applyFont="1" applyFill="1" applyBorder="1" applyAlignment="1">
      <alignment horizontal="right" vertical="center"/>
    </xf>
    <xf numFmtId="38" fontId="9"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38" fillId="7" borderId="11" xfId="0" applyFont="1" applyFill="1" applyBorder="1" applyAlignment="1">
      <alignment horizontal="center" vertical="center"/>
    </xf>
    <xf numFmtId="0" fontId="40" fillId="7" borderId="0" xfId="0" applyFont="1" applyFill="1" applyAlignment="1">
      <alignment horizontal="center" vertical="center"/>
    </xf>
    <xf numFmtId="38" fontId="38" fillId="7" borderId="157" xfId="2" applyFont="1" applyFill="1" applyBorder="1" applyAlignment="1">
      <alignment horizontal="right" vertical="center"/>
    </xf>
    <xf numFmtId="38" fontId="40" fillId="7" borderId="0" xfId="2" applyFont="1" applyFill="1" applyBorder="1" applyAlignment="1">
      <alignment horizontal="right" vertical="center"/>
    </xf>
    <xf numFmtId="38" fontId="40" fillId="7" borderId="158" xfId="2" applyFont="1" applyFill="1" applyBorder="1" applyAlignment="1">
      <alignment horizontal="right" vertical="center"/>
    </xf>
    <xf numFmtId="38" fontId="40" fillId="7" borderId="8" xfId="2" applyFont="1" applyFill="1" applyBorder="1" applyAlignment="1">
      <alignment horizontal="right" vertical="center"/>
    </xf>
    <xf numFmtId="38" fontId="38" fillId="7" borderId="11" xfId="2" applyFont="1" applyFill="1" applyBorder="1" applyAlignment="1">
      <alignment horizontal="right" vertical="center"/>
    </xf>
    <xf numFmtId="38" fontId="38" fillId="5" borderId="11" xfId="2" applyFont="1" applyFill="1" applyBorder="1" applyAlignment="1">
      <alignment horizontal="right" vertical="center"/>
    </xf>
    <xf numFmtId="0" fontId="0" fillId="0" borderId="12" xfId="0" applyBorder="1" applyAlignment="1">
      <alignment horizontal="center" vertical="center"/>
    </xf>
    <xf numFmtId="0" fontId="9" fillId="0" borderId="156" xfId="0" applyFont="1"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9" fillId="0" borderId="9" xfId="0" applyFont="1" applyBorder="1" applyAlignment="1">
      <alignment horizontal="center" vertical="center"/>
    </xf>
    <xf numFmtId="0" fontId="0" fillId="0" borderId="6" xfId="0" applyBorder="1" applyAlignment="1">
      <alignment horizontal="center" vertical="center"/>
    </xf>
    <xf numFmtId="0" fontId="9" fillId="0" borderId="155" xfId="0" applyFont="1" applyBorder="1" applyAlignment="1">
      <alignment horizontal="center" vertical="center"/>
    </xf>
    <xf numFmtId="0" fontId="0" fillId="0" borderId="35" xfId="0" applyBorder="1" applyAlignment="1">
      <alignment horizontal="center" vertical="center"/>
    </xf>
    <xf numFmtId="0" fontId="0" fillId="0" borderId="50" xfId="0" applyBorder="1" applyAlignment="1">
      <alignment horizontal="center" vertical="center"/>
    </xf>
    <xf numFmtId="0" fontId="9" fillId="0" borderId="200" xfId="0" applyFont="1" applyBorder="1" applyAlignment="1">
      <alignment horizontal="center" vertical="center"/>
    </xf>
    <xf numFmtId="0" fontId="0" fillId="0" borderId="200" xfId="0" applyBorder="1" applyAlignment="1">
      <alignment horizontal="center" vertical="center"/>
    </xf>
    <xf numFmtId="38" fontId="38" fillId="5" borderId="200" xfId="2" applyFont="1" applyFill="1" applyBorder="1" applyAlignment="1">
      <alignment horizontal="right" vertical="center"/>
    </xf>
    <xf numFmtId="38" fontId="40" fillId="5" borderId="200" xfId="2" applyFont="1" applyFill="1" applyBorder="1" applyAlignment="1">
      <alignment horizontal="right" vertical="center"/>
    </xf>
    <xf numFmtId="0" fontId="9" fillId="0" borderId="200" xfId="0" applyFont="1" applyFill="1" applyBorder="1" applyAlignment="1">
      <alignment horizontal="left" vertical="center"/>
    </xf>
    <xf numFmtId="0" fontId="0" fillId="0" borderId="200" xfId="0" applyFill="1" applyBorder="1" applyAlignment="1">
      <alignment horizontal="left" vertical="center"/>
    </xf>
    <xf numFmtId="0" fontId="0" fillId="0" borderId="48" xfId="0" applyBorder="1" applyAlignment="1">
      <alignment horizontal="center" vertical="center"/>
    </xf>
    <xf numFmtId="0" fontId="9" fillId="0" borderId="153" xfId="0" applyFont="1" applyBorder="1" applyAlignment="1">
      <alignment horizontal="center" vertical="center"/>
    </xf>
    <xf numFmtId="0" fontId="0" fillId="0" borderId="154" xfId="0" applyBorder="1" applyAlignment="1">
      <alignment horizontal="center" vertical="center"/>
    </xf>
    <xf numFmtId="0" fontId="0" fillId="0" borderId="49" xfId="0" applyBorder="1" applyAlignment="1">
      <alignment horizontal="center" vertical="center"/>
    </xf>
    <xf numFmtId="0" fontId="9" fillId="0" borderId="3" xfId="0" applyFont="1" applyBorder="1" applyAlignment="1">
      <alignment horizontal="center" vertical="center"/>
    </xf>
    <xf numFmtId="38" fontId="38" fillId="5" borderId="5" xfId="2" applyFont="1" applyFill="1" applyBorder="1" applyAlignment="1">
      <alignment horizontal="right" vertical="center"/>
    </xf>
    <xf numFmtId="38" fontId="38" fillId="5" borderId="12" xfId="2" applyFont="1" applyFill="1" applyBorder="1" applyAlignment="1">
      <alignment horizontal="right" vertical="center"/>
    </xf>
    <xf numFmtId="38" fontId="38" fillId="5" borderId="13" xfId="2" applyFont="1" applyFill="1" applyBorder="1" applyAlignment="1">
      <alignment horizontal="right" vertical="center"/>
    </xf>
    <xf numFmtId="0" fontId="48" fillId="0" borderId="5" xfId="0" applyFont="1" applyFill="1" applyBorder="1" applyAlignment="1">
      <alignment horizontal="center" vertical="center"/>
    </xf>
    <xf numFmtId="0" fontId="48" fillId="0" borderId="12" xfId="0" applyFont="1" applyFill="1" applyBorder="1" applyAlignment="1">
      <alignment horizontal="center" vertical="center"/>
    </xf>
    <xf numFmtId="0" fontId="9" fillId="18" borderId="12" xfId="0" applyFont="1" applyFill="1" applyBorder="1" applyAlignment="1">
      <alignment horizontal="right" vertical="center"/>
    </xf>
    <xf numFmtId="0" fontId="9" fillId="18" borderId="13" xfId="0" applyFont="1" applyFill="1" applyBorder="1" applyAlignment="1">
      <alignment horizontal="right" vertical="center"/>
    </xf>
    <xf numFmtId="0" fontId="9" fillId="0" borderId="7" xfId="0" applyFont="1" applyBorder="1">
      <alignment vertical="center"/>
    </xf>
    <xf numFmtId="0" fontId="0" fillId="0" borderId="7" xfId="0" applyBorder="1">
      <alignment vertical="center"/>
    </xf>
    <xf numFmtId="38" fontId="38" fillId="5" borderId="7" xfId="2" applyFont="1" applyFill="1" applyBorder="1" applyAlignment="1">
      <alignment horizontal="right" vertical="center"/>
    </xf>
    <xf numFmtId="38" fontId="40" fillId="5" borderId="7" xfId="2" applyFont="1" applyFill="1" applyBorder="1" applyAlignment="1">
      <alignment horizontal="right" vertical="center"/>
    </xf>
    <xf numFmtId="0" fontId="9" fillId="18" borderId="7" xfId="0" applyFont="1" applyFill="1" applyBorder="1" applyAlignment="1">
      <alignment horizontal="left" vertical="center"/>
    </xf>
    <xf numFmtId="0" fontId="0" fillId="18" borderId="7" xfId="0" applyFill="1" applyBorder="1" applyAlignment="1">
      <alignment horizontal="left" vertical="center"/>
    </xf>
    <xf numFmtId="0" fontId="38" fillId="18" borderId="7" xfId="0" applyFont="1" applyFill="1" applyBorder="1" applyAlignment="1">
      <alignment horizontal="left" vertical="center"/>
    </xf>
    <xf numFmtId="0" fontId="40" fillId="18" borderId="7" xfId="0" applyFont="1" applyFill="1" applyBorder="1" applyAlignment="1">
      <alignment horizontal="left" vertical="center"/>
    </xf>
    <xf numFmtId="0" fontId="9" fillId="5" borderId="46" xfId="0" applyFont="1" applyFill="1" applyBorder="1" applyAlignment="1">
      <alignment horizontal="center" vertical="center"/>
    </xf>
    <xf numFmtId="0" fontId="0" fillId="5" borderId="46" xfId="0" applyFill="1" applyBorder="1" applyAlignment="1">
      <alignment horizontal="center" vertical="center"/>
    </xf>
    <xf numFmtId="0" fontId="9" fillId="0" borderId="51" xfId="0" applyFont="1" applyBorder="1">
      <alignment vertical="center"/>
    </xf>
    <xf numFmtId="0" fontId="0" fillId="0" borderId="51" xfId="0" applyBorder="1">
      <alignment vertical="center"/>
    </xf>
    <xf numFmtId="38" fontId="38" fillId="5" borderId="51" xfId="2" applyFont="1" applyFill="1" applyBorder="1" applyAlignment="1">
      <alignment horizontal="right" vertical="center"/>
    </xf>
    <xf numFmtId="38" fontId="40" fillId="5" borderId="51" xfId="2" applyFont="1" applyFill="1" applyBorder="1" applyAlignment="1">
      <alignment horizontal="right" vertical="center"/>
    </xf>
    <xf numFmtId="0" fontId="38" fillId="18" borderId="51" xfId="0" applyFont="1" applyFill="1" applyBorder="1" applyAlignment="1">
      <alignment horizontal="left" vertical="center"/>
    </xf>
    <xf numFmtId="0" fontId="40" fillId="18" borderId="51" xfId="0" applyFont="1" applyFill="1" applyBorder="1" applyAlignment="1">
      <alignment horizontal="left" vertical="center"/>
    </xf>
    <xf numFmtId="0" fontId="9" fillId="0" borderId="46" xfId="0" applyFont="1" applyBorder="1">
      <alignment vertical="center"/>
    </xf>
    <xf numFmtId="38" fontId="38" fillId="7" borderId="46" xfId="2" applyFont="1" applyFill="1" applyBorder="1" applyAlignment="1">
      <alignment vertical="center"/>
    </xf>
    <xf numFmtId="0" fontId="38" fillId="7" borderId="46" xfId="0" applyFont="1" applyFill="1" applyBorder="1">
      <alignment vertical="center"/>
    </xf>
    <xf numFmtId="0" fontId="9" fillId="7" borderId="0" xfId="0" applyFont="1" applyFill="1" applyAlignment="1">
      <alignment horizontal="right" vertical="center"/>
    </xf>
    <xf numFmtId="204" fontId="9" fillId="5" borderId="0" xfId="14" applyNumberFormat="1" applyFont="1" applyFill="1" applyAlignment="1">
      <alignment horizontal="right"/>
    </xf>
    <xf numFmtId="0" fontId="39" fillId="3"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Alignment="1">
      <alignment horizontal="right" vertical="center"/>
    </xf>
    <xf numFmtId="0" fontId="58" fillId="5" borderId="0" xfId="0" applyFont="1" applyFill="1" applyAlignment="1">
      <alignment horizontal="right" vertical="center"/>
    </xf>
    <xf numFmtId="0" fontId="39" fillId="0" borderId="6" xfId="0" applyFont="1" applyBorder="1" applyAlignment="1">
      <alignment horizontal="left" vertical="center" wrapText="1"/>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9" fillId="18" borderId="47" xfId="0" applyFont="1" applyFill="1" applyBorder="1" applyAlignment="1">
      <alignment horizontal="center" vertical="center"/>
    </xf>
    <xf numFmtId="0" fontId="9" fillId="18" borderId="48" xfId="0" applyFont="1" applyFill="1" applyBorder="1" applyAlignment="1">
      <alignment horizontal="center" vertical="center"/>
    </xf>
    <xf numFmtId="0" fontId="9" fillId="18" borderId="49" xfId="0" applyFont="1" applyFill="1" applyBorder="1" applyAlignment="1">
      <alignment horizontal="center" vertical="center"/>
    </xf>
    <xf numFmtId="203" fontId="6" fillId="0" borderId="0" xfId="6" applyNumberFormat="1" applyFont="1" applyAlignment="1">
      <alignment horizontal="center" vertical="center" wrapText="1"/>
    </xf>
    <xf numFmtId="212" fontId="6" fillId="0" borderId="0" xfId="6" applyNumberFormat="1" applyFont="1" applyAlignment="1">
      <alignment horizontal="center" vertical="center" shrinkToFit="1"/>
    </xf>
    <xf numFmtId="0" fontId="6" fillId="0" borderId="0" xfId="6" applyFont="1" applyAlignment="1">
      <alignment horizontal="center" vertical="center" wrapText="1"/>
    </xf>
    <xf numFmtId="0" fontId="6" fillId="0" borderId="0" xfId="6" applyFont="1">
      <alignment vertical="center"/>
    </xf>
    <xf numFmtId="0" fontId="6" fillId="0" borderId="164" xfId="6" applyFont="1" applyBorder="1" applyAlignment="1">
      <alignment vertical="center" wrapText="1"/>
    </xf>
    <xf numFmtId="0" fontId="6" fillId="0" borderId="0" xfId="6" applyFont="1" applyAlignment="1">
      <alignment vertical="center" wrapText="1"/>
    </xf>
    <xf numFmtId="0" fontId="126" fillId="0" borderId="0" xfId="6" applyFont="1" applyAlignment="1">
      <alignment horizontal="left" vertical="top" wrapText="1"/>
    </xf>
    <xf numFmtId="0" fontId="126" fillId="0" borderId="0" xfId="6" applyFont="1" applyAlignment="1">
      <alignment horizontal="left" vertical="top"/>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5" fillId="2" borderId="140" xfId="6" applyFont="1" applyFill="1" applyBorder="1" applyAlignment="1">
      <alignment horizontal="center" vertical="center" wrapText="1"/>
    </xf>
    <xf numFmtId="0" fontId="5" fillId="2" borderId="172" xfId="6" applyFont="1" applyFill="1" applyBorder="1" applyAlignment="1">
      <alignment horizontal="center" vertical="center" wrapText="1"/>
    </xf>
    <xf numFmtId="0" fontId="5" fillId="2" borderId="207" xfId="6" applyFont="1" applyFill="1" applyBorder="1" applyAlignment="1">
      <alignment horizontal="center" vertical="center" wrapText="1"/>
    </xf>
    <xf numFmtId="0" fontId="5" fillId="2" borderId="98" xfId="6" applyFont="1" applyFill="1" applyBorder="1" applyAlignment="1">
      <alignment horizontal="center" vertical="center" wrapText="1"/>
    </xf>
    <xf numFmtId="0" fontId="5" fillId="2" borderId="173" xfId="6" applyFont="1" applyFill="1" applyBorder="1" applyAlignment="1">
      <alignment horizontal="center" vertical="center" wrapText="1"/>
    </xf>
    <xf numFmtId="0" fontId="5" fillId="2" borderId="208" xfId="6" applyFont="1" applyFill="1" applyBorder="1" applyAlignment="1">
      <alignment horizontal="center" vertical="center" wrapText="1"/>
    </xf>
    <xf numFmtId="0" fontId="118" fillId="0" borderId="79" xfId="9" applyFont="1" applyBorder="1" applyAlignment="1">
      <alignment horizontal="center" vertical="center" shrinkToFit="1"/>
    </xf>
    <xf numFmtId="0" fontId="83" fillId="0" borderId="82" xfId="0" applyFont="1" applyBorder="1" applyAlignment="1">
      <alignment horizontal="center" vertical="center"/>
    </xf>
    <xf numFmtId="203" fontId="116" fillId="0" borderId="47" xfId="9" applyNumberFormat="1" applyFont="1" applyBorder="1" applyAlignment="1">
      <alignment horizontal="center" vertical="center"/>
    </xf>
    <xf numFmtId="203" fontId="116" fillId="0" borderId="49" xfId="9" applyNumberFormat="1" applyFont="1" applyBorder="1" applyAlignment="1">
      <alignment horizontal="center" vertical="center"/>
    </xf>
    <xf numFmtId="203" fontId="114" fillId="18" borderId="47" xfId="9" applyNumberFormat="1" applyFont="1" applyFill="1" applyBorder="1" applyAlignment="1">
      <alignment horizontal="left" vertical="center"/>
    </xf>
    <xf numFmtId="203" fontId="114" fillId="18" borderId="49" xfId="9" applyNumberFormat="1" applyFont="1" applyFill="1" applyBorder="1" applyAlignment="1">
      <alignment horizontal="left" vertical="center"/>
    </xf>
    <xf numFmtId="203" fontId="114" fillId="18" borderId="9" xfId="9" applyNumberFormat="1" applyFont="1" applyFill="1" applyBorder="1" applyAlignment="1">
      <alignment horizontal="left" vertical="center"/>
    </xf>
    <xf numFmtId="203" fontId="114" fillId="18" borderId="50" xfId="9" applyNumberFormat="1" applyFont="1" applyFill="1" applyBorder="1" applyAlignment="1">
      <alignment horizontal="left" vertical="center"/>
    </xf>
    <xf numFmtId="201" fontId="115" fillId="16" borderId="142" xfId="13" applyNumberFormat="1" applyFont="1" applyFill="1" applyBorder="1" applyAlignment="1">
      <alignment horizontal="center" vertical="justify"/>
    </xf>
    <xf numFmtId="201" fontId="115" fillId="16" borderId="143" xfId="13" applyNumberFormat="1" applyFont="1" applyFill="1" applyBorder="1" applyAlignment="1">
      <alignment horizontal="center" vertical="justify"/>
    </xf>
    <xf numFmtId="0" fontId="119" fillId="3" borderId="89" xfId="0" applyFont="1" applyFill="1" applyBorder="1" applyAlignment="1">
      <alignment horizontal="center" vertical="center"/>
    </xf>
    <xf numFmtId="0" fontId="119" fillId="3" borderId="109" xfId="0" applyFont="1" applyFill="1" applyBorder="1" applyAlignment="1">
      <alignment horizontal="center" vertical="center"/>
    </xf>
    <xf numFmtId="0" fontId="6" fillId="0" borderId="196" xfId="0" applyFont="1" applyBorder="1" applyAlignment="1">
      <alignment horizontal="center" vertical="center" shrinkToFit="1"/>
    </xf>
    <xf numFmtId="0" fontId="6" fillId="0" borderId="197" xfId="0" applyFont="1" applyBorder="1" applyAlignment="1">
      <alignment horizontal="center" vertical="center" shrinkToFit="1"/>
    </xf>
    <xf numFmtId="38" fontId="6" fillId="5" borderId="87" xfId="2" applyFont="1" applyFill="1" applyBorder="1" applyAlignment="1">
      <alignment horizontal="center" vertical="center"/>
    </xf>
    <xf numFmtId="38" fontId="6" fillId="5" borderId="88" xfId="2" applyFont="1" applyFill="1" applyBorder="1" applyAlignment="1">
      <alignment horizontal="center" vertical="center"/>
    </xf>
    <xf numFmtId="38" fontId="6" fillId="5" borderId="92" xfId="2" applyFont="1" applyFill="1" applyBorder="1" applyAlignment="1">
      <alignment horizontal="right" vertical="center"/>
    </xf>
    <xf numFmtId="38" fontId="6" fillId="5" borderId="107" xfId="2" applyFont="1" applyFill="1" applyBorder="1" applyAlignment="1">
      <alignment horizontal="right" vertical="center"/>
    </xf>
    <xf numFmtId="38" fontId="6" fillId="5" borderId="89" xfId="2" applyFont="1" applyFill="1" applyBorder="1" applyAlignment="1">
      <alignment horizontal="right" vertical="center"/>
    </xf>
    <xf numFmtId="38" fontId="6" fillId="5" borderId="109" xfId="2" applyFont="1" applyFill="1" applyBorder="1" applyAlignment="1">
      <alignment horizontal="right" vertical="center"/>
    </xf>
    <xf numFmtId="38" fontId="6" fillId="5" borderId="47" xfId="2" applyFont="1" applyFill="1" applyBorder="1" applyAlignment="1">
      <alignment horizontal="right" vertical="center"/>
    </xf>
    <xf numFmtId="38" fontId="6" fillId="5" borderId="49" xfId="2" applyFont="1" applyFill="1" applyBorder="1" applyAlignment="1">
      <alignment horizontal="right" vertical="center"/>
    </xf>
    <xf numFmtId="38" fontId="119" fillId="5" borderId="198" xfId="2" applyFont="1" applyFill="1" applyBorder="1" applyAlignment="1">
      <alignment horizontal="right" vertical="center"/>
    </xf>
    <xf numFmtId="38" fontId="119" fillId="5" borderId="121" xfId="2" applyFont="1" applyFill="1" applyBorder="1" applyAlignment="1">
      <alignment horizontal="right" vertical="center"/>
    </xf>
    <xf numFmtId="201" fontId="115" fillId="16" borderId="164" xfId="13" applyNumberFormat="1" applyFont="1" applyFill="1" applyBorder="1" applyAlignment="1">
      <alignment horizontal="center" vertical="justify"/>
    </xf>
    <xf numFmtId="201" fontId="115" fillId="16" borderId="0" xfId="13" applyNumberFormat="1" applyFont="1" applyFill="1" applyBorder="1" applyAlignment="1">
      <alignment horizontal="center" vertical="justify"/>
    </xf>
    <xf numFmtId="0" fontId="6" fillId="3" borderId="48" xfId="0" applyFont="1" applyFill="1" applyBorder="1">
      <alignment vertical="center"/>
    </xf>
    <xf numFmtId="0" fontId="6" fillId="3" borderId="49" xfId="0" applyFont="1" applyFill="1" applyBorder="1">
      <alignment vertical="center"/>
    </xf>
    <xf numFmtId="0" fontId="119" fillId="0" borderId="47" xfId="0" applyFont="1" applyBorder="1" applyAlignment="1">
      <alignment horizontal="left" vertical="center"/>
    </xf>
    <xf numFmtId="0" fontId="119" fillId="0" borderId="48" xfId="0" applyFont="1" applyBorder="1" applyAlignment="1">
      <alignment horizontal="left" vertical="center"/>
    </xf>
    <xf numFmtId="38" fontId="6" fillId="18" borderId="47" xfId="2" applyFont="1" applyFill="1" applyBorder="1" applyAlignment="1">
      <alignment horizontal="left" vertical="center"/>
    </xf>
    <xf numFmtId="38" fontId="6" fillId="18" borderId="48" xfId="2" applyFont="1" applyFill="1" applyBorder="1" applyAlignment="1">
      <alignment horizontal="left" vertical="center"/>
    </xf>
    <xf numFmtId="38" fontId="6" fillId="18" borderId="49" xfId="2" applyFont="1" applyFill="1" applyBorder="1" applyAlignment="1">
      <alignment horizontal="left" vertical="center"/>
    </xf>
    <xf numFmtId="0" fontId="108" fillId="0" borderId="0" xfId="6" applyFont="1" applyAlignment="1">
      <alignment horizontal="left" vertical="center"/>
    </xf>
    <xf numFmtId="0" fontId="7" fillId="0" borderId="0" xfId="6" applyFont="1" applyAlignment="1">
      <alignment horizontal="center" vertical="center"/>
    </xf>
    <xf numFmtId="38" fontId="6" fillId="5" borderId="198" xfId="2" applyFont="1" applyFill="1" applyBorder="1" applyAlignment="1">
      <alignment horizontal="right" vertical="center"/>
    </xf>
    <xf numFmtId="38" fontId="6" fillId="5" borderId="121" xfId="2" applyFont="1" applyFill="1" applyBorder="1" applyAlignment="1">
      <alignment horizontal="right" vertical="center"/>
    </xf>
    <xf numFmtId="0" fontId="126" fillId="0" borderId="0" xfId="6" applyFont="1" applyAlignment="1">
      <alignment vertical="center" wrapText="1"/>
    </xf>
    <xf numFmtId="0" fontId="13" fillId="0" borderId="0" xfId="6" applyFont="1" applyAlignment="1">
      <alignment vertical="center" wrapText="1"/>
    </xf>
    <xf numFmtId="38" fontId="6" fillId="18" borderId="9" xfId="2" applyFont="1" applyFill="1" applyBorder="1" applyAlignment="1">
      <alignment horizontal="left" vertical="center"/>
    </xf>
    <xf numFmtId="38" fontId="6" fillId="18" borderId="6" xfId="2" applyFont="1" applyFill="1" applyBorder="1" applyAlignment="1">
      <alignment horizontal="left" vertical="center"/>
    </xf>
    <xf numFmtId="38" fontId="6" fillId="18" borderId="50" xfId="2" applyFont="1" applyFill="1" applyBorder="1" applyAlignment="1">
      <alignment horizontal="left" vertical="center"/>
    </xf>
    <xf numFmtId="203" fontId="118" fillId="0" borderId="145" xfId="9" applyNumberFormat="1" applyFont="1" applyBorder="1" applyAlignment="1">
      <alignment horizontal="center" vertical="center"/>
    </xf>
    <xf numFmtId="203" fontId="118" fillId="0" borderId="170" xfId="9" applyNumberFormat="1" applyFont="1" applyBorder="1" applyAlignment="1">
      <alignment horizontal="center" vertical="center"/>
    </xf>
    <xf numFmtId="0" fontId="112" fillId="3" borderId="144" xfId="0" applyFont="1" applyFill="1" applyBorder="1" applyAlignment="1">
      <alignment horizontal="center" vertical="center" shrinkToFit="1"/>
    </xf>
    <xf numFmtId="0" fontId="112" fillId="3" borderId="168" xfId="0" applyFont="1" applyFill="1" applyBorder="1" applyAlignment="1">
      <alignment horizontal="center" vertical="center" shrinkToFit="1"/>
    </xf>
    <xf numFmtId="0" fontId="112" fillId="3" borderId="171" xfId="0" applyFont="1" applyFill="1" applyBorder="1" applyAlignment="1">
      <alignment horizontal="center" vertical="center" shrinkToFit="1"/>
    </xf>
    <xf numFmtId="203" fontId="118" fillId="0" borderId="37" xfId="9" applyNumberFormat="1" applyFont="1" applyBorder="1" applyAlignment="1">
      <alignment horizontal="center" vertical="center"/>
    </xf>
    <xf numFmtId="0" fontId="0" fillId="0" borderId="38" xfId="0" applyBorder="1" applyAlignment="1">
      <alignment horizontal="center" vertical="center"/>
    </xf>
    <xf numFmtId="203" fontId="118"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8" fillId="3" borderId="21" xfId="9" applyFont="1" applyFill="1" applyBorder="1" applyAlignment="1">
      <alignment horizontal="center" vertical="center" wrapText="1" shrinkToFit="1" readingOrder="1"/>
    </xf>
    <xf numFmtId="0" fontId="118" fillId="3" borderId="22" xfId="9" applyFont="1" applyFill="1" applyBorder="1" applyAlignment="1">
      <alignment horizontal="center" vertical="center" wrapText="1" shrinkToFit="1" readingOrder="1"/>
    </xf>
    <xf numFmtId="0" fontId="118" fillId="3" borderId="47" xfId="9" applyFont="1" applyFill="1" applyBorder="1" applyAlignment="1">
      <alignment horizontal="center" vertical="center" wrapText="1" shrinkToFit="1" readingOrder="1"/>
    </xf>
    <xf numFmtId="0" fontId="118" fillId="3" borderId="49" xfId="9" applyFont="1" applyFill="1" applyBorder="1" applyAlignment="1">
      <alignment horizontal="center" vertical="center" wrapText="1" shrinkToFit="1" readingOrder="1"/>
    </xf>
    <xf numFmtId="0" fontId="118" fillId="3" borderId="169" xfId="9" applyFont="1" applyFill="1" applyBorder="1" applyAlignment="1">
      <alignment horizontal="center" vertical="center" wrapText="1" shrinkToFit="1" readingOrder="1"/>
    </xf>
    <xf numFmtId="0" fontId="10" fillId="0" borderId="5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7" fillId="0" borderId="47" xfId="0" applyFont="1" applyBorder="1" applyAlignment="1">
      <alignment horizontal="left" vertical="center"/>
    </xf>
    <xf numFmtId="0" fontId="77" fillId="0" borderId="48" xfId="0" applyFont="1" applyBorder="1" applyAlignment="1">
      <alignment horizontal="left"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4" fillId="0" borderId="3" xfId="0" applyFont="1" applyBorder="1" applyAlignment="1">
      <alignment vertical="center" wrapText="1"/>
    </xf>
    <xf numFmtId="0" fontId="4" fillId="0" borderId="46" xfId="0" applyFont="1" applyBorder="1" applyAlignment="1">
      <alignment vertical="center" wrapText="1"/>
    </xf>
    <xf numFmtId="0" fontId="4" fillId="15" borderId="3" xfId="0" applyFont="1" applyFill="1" applyBorder="1" applyAlignment="1">
      <alignment vertical="center" wrapText="1"/>
    </xf>
    <xf numFmtId="0" fontId="4" fillId="15" borderId="46" xfId="0" applyFont="1" applyFill="1" applyBorder="1" applyAlignment="1">
      <alignment vertical="center" wrapText="1"/>
    </xf>
    <xf numFmtId="0" fontId="4" fillId="0" borderId="3" xfId="0" applyFont="1" applyFill="1" applyBorder="1" applyAlignment="1">
      <alignment vertical="center" wrapText="1"/>
    </xf>
    <xf numFmtId="0" fontId="4" fillId="0" borderId="46" xfId="0" applyFont="1" applyFill="1" applyBorder="1" applyAlignment="1">
      <alignment vertical="center" wrapText="1"/>
    </xf>
    <xf numFmtId="0" fontId="4" fillId="15" borderId="0" xfId="0" applyFont="1" applyFill="1" applyAlignment="1">
      <alignment vertical="center" wrapText="1"/>
    </xf>
    <xf numFmtId="0" fontId="78" fillId="3" borderId="50" xfId="0" applyFont="1" applyFill="1" applyBorder="1" applyAlignment="1">
      <alignment vertical="center" wrapText="1"/>
    </xf>
    <xf numFmtId="0" fontId="78" fillId="3" borderId="8" xfId="0" applyFont="1" applyFill="1" applyBorder="1" applyAlignment="1">
      <alignment vertical="center" wrapText="1"/>
    </xf>
    <xf numFmtId="0" fontId="78" fillId="3" borderId="13" xfId="0" applyFont="1" applyFill="1" applyBorder="1" applyAlignment="1">
      <alignment vertical="center" wrapText="1"/>
    </xf>
    <xf numFmtId="0" fontId="4" fillId="15" borderId="51" xfId="0" applyFont="1" applyFill="1" applyBorder="1" applyAlignment="1">
      <alignment vertical="center" wrapText="1"/>
    </xf>
    <xf numFmtId="0" fontId="4" fillId="15" borderId="7" xfId="0" applyFont="1" applyFill="1" applyBorder="1" applyAlignment="1">
      <alignment vertical="center" wrapText="1"/>
    </xf>
    <xf numFmtId="0" fontId="77" fillId="0" borderId="47" xfId="0" applyFont="1" applyBorder="1" applyAlignment="1">
      <alignment vertical="center" wrapText="1"/>
    </xf>
    <xf numFmtId="0" fontId="77" fillId="0" borderId="48" xfId="0" applyFont="1" applyBorder="1" applyAlignment="1">
      <alignment vertical="center" wrapText="1"/>
    </xf>
    <xf numFmtId="0" fontId="0" fillId="0" borderId="48" xfId="0" applyBorder="1" applyAlignment="1">
      <alignment vertical="center" wrapText="1"/>
    </xf>
    <xf numFmtId="0" fontId="71" fillId="0" borderId="48" xfId="0" applyFont="1" applyBorder="1" applyAlignment="1">
      <alignment horizontal="left" vertical="center"/>
    </xf>
    <xf numFmtId="0" fontId="77" fillId="0" borderId="9" xfId="0" applyFont="1" applyBorder="1" applyAlignment="1">
      <alignment horizontal="left" vertical="center" wrapText="1"/>
    </xf>
    <xf numFmtId="0" fontId="77" fillId="0" borderId="6" xfId="0" applyFont="1" applyBorder="1" applyAlignment="1">
      <alignment horizontal="left" vertical="center" wrapText="1"/>
    </xf>
    <xf numFmtId="0" fontId="77" fillId="0" borderId="50" xfId="0" applyFont="1" applyBorder="1" applyAlignment="1">
      <alignment horizontal="left" vertical="center" wrapText="1"/>
    </xf>
    <xf numFmtId="0" fontId="4" fillId="15" borderId="46" xfId="0" applyFont="1" applyFill="1" applyBorder="1" applyAlignment="1">
      <alignment horizontal="center" vertical="top" wrapText="1"/>
    </xf>
    <xf numFmtId="0" fontId="4" fillId="15" borderId="51" xfId="0" applyFont="1" applyFill="1" applyBorder="1" applyAlignment="1">
      <alignment horizontal="center" vertical="top" wrapText="1"/>
    </xf>
    <xf numFmtId="0" fontId="4" fillId="15" borderId="7" xfId="0" applyFont="1" applyFill="1" applyBorder="1" applyAlignment="1">
      <alignment horizontal="center" vertical="top" wrapText="1"/>
    </xf>
    <xf numFmtId="0" fontId="4" fillId="15" borderId="3" xfId="0" applyFont="1" applyFill="1" applyBorder="1" applyAlignment="1">
      <alignment horizontal="center" vertical="top" wrapText="1"/>
    </xf>
    <xf numFmtId="0" fontId="4" fillId="3" borderId="3" xfId="0" applyFont="1" applyFill="1" applyBorder="1" applyAlignment="1">
      <alignment vertical="center" wrapText="1"/>
    </xf>
    <xf numFmtId="0" fontId="4" fillId="3" borderId="46" xfId="0" applyFont="1" applyFill="1" applyBorder="1" applyAlignment="1">
      <alignment vertical="center" wrapText="1"/>
    </xf>
    <xf numFmtId="0" fontId="4" fillId="13" borderId="47" xfId="0" applyFont="1" applyFill="1" applyBorder="1" applyAlignment="1">
      <alignment vertical="center" wrapText="1"/>
    </xf>
    <xf numFmtId="0" fontId="4" fillId="13" borderId="3" xfId="0" applyFont="1" applyFill="1" applyBorder="1" applyAlignment="1">
      <alignment vertical="center" wrapText="1"/>
    </xf>
    <xf numFmtId="0" fontId="4" fillId="14" borderId="46" xfId="0" applyFont="1" applyFill="1" applyBorder="1" applyAlignment="1">
      <alignment vertical="center" wrapText="1"/>
    </xf>
    <xf numFmtId="0" fontId="4" fillId="13" borderId="51" xfId="0" applyFont="1" applyFill="1" applyBorder="1" applyAlignment="1">
      <alignment vertical="center" wrapText="1"/>
    </xf>
    <xf numFmtId="0" fontId="81" fillId="14" borderId="5" xfId="0" applyFont="1" applyFill="1" applyBorder="1" applyAlignment="1">
      <alignment vertical="center" wrapText="1"/>
    </xf>
    <xf numFmtId="0" fontId="81" fillId="14" borderId="47" xfId="0" applyFont="1" applyFill="1" applyBorder="1" applyAlignment="1">
      <alignment vertical="center" wrapText="1"/>
    </xf>
    <xf numFmtId="0" fontId="81" fillId="14" borderId="46" xfId="0" applyFont="1" applyFill="1" applyBorder="1" applyAlignment="1">
      <alignment vertical="center" wrapText="1"/>
    </xf>
    <xf numFmtId="0" fontId="81" fillId="14" borderId="51" xfId="0" applyFont="1" applyFill="1" applyBorder="1" applyAlignment="1">
      <alignment vertical="center" wrapText="1"/>
    </xf>
    <xf numFmtId="0" fontId="4" fillId="13" borderId="7" xfId="0" applyFont="1" applyFill="1" applyBorder="1" applyAlignment="1">
      <alignment vertical="center" wrapText="1"/>
    </xf>
    <xf numFmtId="0" fontId="4" fillId="0" borderId="7" xfId="0" applyFont="1" applyBorder="1" applyAlignment="1">
      <alignment vertical="center" wrapText="1"/>
    </xf>
    <xf numFmtId="0" fontId="54" fillId="15" borderId="51" xfId="0" applyFont="1" applyFill="1" applyBorder="1" applyAlignment="1">
      <alignment vertical="center" wrapText="1"/>
    </xf>
    <xf numFmtId="0" fontId="54" fillId="15" borderId="7" xfId="0" applyFont="1" applyFill="1" applyBorder="1" applyAlignment="1">
      <alignment vertical="center" wrapText="1"/>
    </xf>
    <xf numFmtId="0" fontId="54" fillId="15" borderId="3"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15" borderId="51" xfId="0" applyFont="1" applyFill="1" applyBorder="1" applyAlignment="1">
      <alignment horizontal="center"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4" fillId="15" borderId="9"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82" fillId="0" borderId="9" xfId="0" applyFont="1" applyBorder="1" applyAlignment="1">
      <alignment horizontal="left" vertical="center"/>
    </xf>
    <xf numFmtId="0" fontId="16" fillId="0" borderId="6" xfId="0" applyFont="1" applyBorder="1">
      <alignment vertical="center"/>
    </xf>
    <xf numFmtId="0" fontId="16" fillId="0" borderId="5" xfId="0" applyFont="1" applyBorder="1">
      <alignment vertical="center"/>
    </xf>
    <xf numFmtId="0" fontId="16" fillId="0" borderId="12" xfId="0" applyFont="1" applyBorder="1">
      <alignment vertical="center"/>
    </xf>
    <xf numFmtId="0" fontId="16" fillId="0" borderId="0" xfId="0" applyFont="1">
      <alignment vertical="center"/>
    </xf>
    <xf numFmtId="0" fontId="0" fillId="0" borderId="8" xfId="0" applyBorder="1">
      <alignment vertical="center"/>
    </xf>
    <xf numFmtId="0" fontId="0" fillId="0" borderId="13" xfId="0" applyBorder="1">
      <alignment vertical="center"/>
    </xf>
    <xf numFmtId="0" fontId="4" fillId="15" borderId="9" xfId="0" applyFont="1" applyFill="1" applyBorder="1" applyAlignment="1">
      <alignment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0" borderId="50" xfId="0"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13" xfId="0" applyBorder="1" applyAlignment="1">
      <alignment horizontal="center" vertical="center" wrapText="1"/>
    </xf>
    <xf numFmtId="0" fontId="82" fillId="0" borderId="6" xfId="0" applyFont="1" applyBorder="1" applyAlignment="1">
      <alignment horizontal="left" vertical="center"/>
    </xf>
    <xf numFmtId="0" fontId="82" fillId="0" borderId="5" xfId="0" applyFont="1" applyBorder="1" applyAlignment="1">
      <alignment horizontal="left" vertical="center"/>
    </xf>
    <xf numFmtId="0" fontId="82" fillId="0" borderId="12" xfId="0" applyFont="1" applyBorder="1" applyAlignment="1">
      <alignment horizontal="left" vertical="center"/>
    </xf>
    <xf numFmtId="0" fontId="4"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15" borderId="51" xfId="0" applyFill="1" applyBorder="1" applyAlignment="1">
      <alignment horizontal="center"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4" fillId="13" borderId="9" xfId="0" applyFont="1" applyFill="1" applyBorder="1" applyAlignment="1">
      <alignment vertical="center" wrapText="1"/>
    </xf>
    <xf numFmtId="0" fontId="4" fillId="0" borderId="51" xfId="0" applyFont="1" applyBorder="1" applyAlignment="1">
      <alignment vertical="center" wrapText="1"/>
    </xf>
    <xf numFmtId="0" fontId="4" fillId="15" borderId="11" xfId="0" applyFont="1" applyFill="1" applyBorder="1" applyAlignment="1">
      <alignment vertical="center" wrapText="1"/>
    </xf>
    <xf numFmtId="0" fontId="4" fillId="15" borderId="5" xfId="0" applyFont="1" applyFill="1" applyBorder="1" applyAlignment="1">
      <alignment vertical="center" wrapText="1"/>
    </xf>
    <xf numFmtId="0" fontId="4" fillId="15" borderId="9" xfId="0" applyFont="1" applyFill="1" applyBorder="1" applyAlignment="1">
      <alignment horizontal="left" vertical="center" wrapText="1"/>
    </xf>
    <xf numFmtId="0" fontId="4"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4" fillId="0" borderId="5" xfId="0" applyFont="1" applyBorder="1" applyAlignment="1">
      <alignment vertical="center" wrapText="1"/>
    </xf>
    <xf numFmtId="0" fontId="4" fillId="0" borderId="47" xfId="0" applyFont="1" applyBorder="1" applyAlignment="1">
      <alignment vertical="center" wrapText="1"/>
    </xf>
    <xf numFmtId="0" fontId="4" fillId="13" borderId="11" xfId="0" applyFont="1" applyFill="1" applyBorder="1" applyAlignment="1">
      <alignment vertical="center" wrapText="1"/>
    </xf>
    <xf numFmtId="0" fontId="4" fillId="3" borderId="51" xfId="0" applyFont="1" applyFill="1" applyBorder="1" applyAlignment="1">
      <alignment horizontal="left" vertical="center" wrapText="1"/>
    </xf>
    <xf numFmtId="0" fontId="4" fillId="13" borderId="51" xfId="0" applyFont="1" applyFill="1" applyBorder="1" applyAlignment="1">
      <alignment horizontal="left" vertical="center" wrapText="1"/>
    </xf>
    <xf numFmtId="0" fontId="0" fillId="0" borderId="7" xfId="0" applyBorder="1" applyAlignment="1">
      <alignment vertical="center" wrapText="1"/>
    </xf>
    <xf numFmtId="0" fontId="0" fillId="0" borderId="3" xfId="0" applyBorder="1" applyAlignment="1">
      <alignmen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50"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13" borderId="48" xfId="0" applyFont="1" applyFill="1" applyBorder="1" applyAlignment="1">
      <alignment vertical="center" wrapText="1"/>
    </xf>
    <xf numFmtId="0" fontId="4" fillId="13" borderId="49" xfId="0" applyFont="1" applyFill="1" applyBorder="1" applyAlignment="1">
      <alignment vertical="center" wrapText="1"/>
    </xf>
    <xf numFmtId="0" fontId="81" fillId="0" borderId="47" xfId="0" applyFont="1" applyBorder="1" applyAlignment="1">
      <alignment vertical="center" wrapText="1"/>
    </xf>
    <xf numFmtId="0" fontId="81" fillId="0" borderId="48" xfId="0" applyFont="1" applyBorder="1" applyAlignment="1">
      <alignment vertical="center" wrapText="1"/>
    </xf>
    <xf numFmtId="0" fontId="81" fillId="0" borderId="49" xfId="0" applyFont="1" applyBorder="1" applyAlignment="1">
      <alignment vertical="center" wrapText="1"/>
    </xf>
    <xf numFmtId="0" fontId="81" fillId="0" borderId="47" xfId="0" applyFont="1" applyBorder="1" applyAlignment="1">
      <alignment horizontal="left" vertical="center" wrapText="1"/>
    </xf>
    <xf numFmtId="0" fontId="81" fillId="0" borderId="48" xfId="0" applyFont="1" applyBorder="1" applyAlignment="1">
      <alignment horizontal="left" vertical="center" wrapText="1"/>
    </xf>
    <xf numFmtId="0" fontId="81" fillId="0" borderId="49" xfId="0" applyFont="1" applyBorder="1" applyAlignment="1">
      <alignment horizontal="left" vertical="center" wrapText="1"/>
    </xf>
    <xf numFmtId="0" fontId="82" fillId="0" borderId="50" xfId="0" applyFont="1" applyBorder="1" applyAlignment="1">
      <alignment horizontal="left" vertical="center"/>
    </xf>
    <xf numFmtId="0" fontId="82" fillId="0" borderId="13" xfId="0" applyFont="1" applyBorder="1" applyAlignment="1">
      <alignment horizontal="left" vertical="center"/>
    </xf>
    <xf numFmtId="0" fontId="81" fillId="15" borderId="11" xfId="0" applyFont="1" applyFill="1" applyBorder="1" applyAlignment="1">
      <alignment horizontal="center" vertical="center" wrapText="1"/>
    </xf>
    <xf numFmtId="0" fontId="81" fillId="15" borderId="8" xfId="0" applyFont="1" applyFill="1" applyBorder="1" applyAlignment="1">
      <alignment horizontal="center" vertical="center" wrapText="1"/>
    </xf>
    <xf numFmtId="0" fontId="81" fillId="15" borderId="5" xfId="0" applyFont="1" applyFill="1" applyBorder="1" applyAlignment="1">
      <alignment horizontal="center" vertical="center" wrapText="1"/>
    </xf>
    <xf numFmtId="0" fontId="81" fillId="15" borderId="13" xfId="0" applyFont="1" applyFill="1" applyBorder="1" applyAlignment="1">
      <alignment horizontal="center" vertical="center" wrapText="1"/>
    </xf>
    <xf numFmtId="0" fontId="81" fillId="13" borderId="0" xfId="0" applyFont="1" applyFill="1" applyAlignment="1">
      <alignment vertical="center" wrapText="1"/>
    </xf>
    <xf numFmtId="0" fontId="81" fillId="13" borderId="12" xfId="0" applyFont="1" applyFill="1" applyBorder="1" applyAlignment="1">
      <alignment vertical="center" wrapText="1"/>
    </xf>
    <xf numFmtId="0" fontId="81" fillId="15" borderId="51" xfId="0" applyFont="1" applyFill="1" applyBorder="1" applyAlignment="1">
      <alignment horizontal="center" vertical="center" wrapText="1"/>
    </xf>
    <xf numFmtId="0" fontId="81" fillId="15" borderId="7" xfId="0" applyFont="1" applyFill="1" applyBorder="1" applyAlignment="1">
      <alignment horizontal="center" vertical="center" wrapText="1"/>
    </xf>
    <xf numFmtId="0" fontId="81" fillId="15" borderId="3" xfId="0" applyFont="1" applyFill="1" applyBorder="1" applyAlignment="1">
      <alignment horizontal="center" vertical="center" wrapText="1"/>
    </xf>
    <xf numFmtId="0" fontId="81" fillId="13" borderId="51" xfId="0" applyFont="1"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81" fillId="13" borderId="5" xfId="0" applyFont="1" applyFill="1" applyBorder="1" applyAlignment="1">
      <alignment vertical="center" wrapText="1"/>
    </xf>
    <xf numFmtId="0" fontId="81" fillId="13" borderId="46" xfId="0" applyFont="1" applyFill="1" applyBorder="1" applyAlignment="1">
      <alignment vertical="center" wrapText="1"/>
    </xf>
    <xf numFmtId="0" fontId="54" fillId="15" borderId="51" xfId="0" applyFont="1" applyFill="1" applyBorder="1" applyAlignment="1">
      <alignment horizontal="center" vertical="top" wrapText="1"/>
    </xf>
    <xf numFmtId="0" fontId="54" fillId="15" borderId="7" xfId="0" applyFont="1" applyFill="1" applyBorder="1" applyAlignment="1">
      <alignment horizontal="center" vertical="top" wrapText="1"/>
    </xf>
    <xf numFmtId="0" fontId="54" fillId="15" borderId="3" xfId="0" applyFont="1" applyFill="1" applyBorder="1" applyAlignment="1">
      <alignment horizontal="center" vertical="top" wrapText="1"/>
    </xf>
    <xf numFmtId="0" fontId="4" fillId="15" borderId="51" xfId="0" applyFont="1" applyFill="1" applyBorder="1" applyAlignment="1">
      <alignment horizontal="left" vertical="top" wrapText="1"/>
    </xf>
    <xf numFmtId="0" fontId="4" fillId="15" borderId="7" xfId="0" applyFont="1" applyFill="1" applyBorder="1" applyAlignment="1">
      <alignment horizontal="left" vertical="top" wrapText="1"/>
    </xf>
    <xf numFmtId="0" fontId="4" fillId="15" borderId="3" xfId="0" applyFont="1" applyFill="1" applyBorder="1" applyAlignment="1">
      <alignment horizontal="left" vertical="top" wrapText="1"/>
    </xf>
    <xf numFmtId="0" fontId="4" fillId="13" borderId="46" xfId="0" applyFont="1" applyFill="1" applyBorder="1" applyAlignment="1">
      <alignment vertical="center" wrapText="1"/>
    </xf>
    <xf numFmtId="0" fontId="4" fillId="0" borderId="51" xfId="0" applyFont="1" applyFill="1" applyBorder="1" applyAlignment="1">
      <alignment vertical="center" wrapText="1"/>
    </xf>
    <xf numFmtId="0" fontId="0" fillId="0" borderId="7" xfId="0" applyFill="1" applyBorder="1" applyAlignment="1">
      <alignment vertical="center" wrapText="1"/>
    </xf>
    <xf numFmtId="0" fontId="0" fillId="0" borderId="3" xfId="0" applyFill="1" applyBorder="1" applyAlignment="1">
      <alignment vertical="center" wrapText="1"/>
    </xf>
    <xf numFmtId="0" fontId="4" fillId="0" borderId="48" xfId="0" applyFont="1" applyBorder="1">
      <alignment vertical="center"/>
    </xf>
    <xf numFmtId="0" fontId="4" fillId="0" borderId="49" xfId="0" applyFont="1" applyBorder="1">
      <alignment vertical="center"/>
    </xf>
    <xf numFmtId="0" fontId="81" fillId="0" borderId="0" xfId="0" applyFont="1" applyAlignment="1">
      <alignment vertical="center" wrapText="1"/>
    </xf>
    <xf numFmtId="0" fontId="54" fillId="15" borderId="51" xfId="0" applyFont="1" applyFill="1" applyBorder="1" applyAlignment="1">
      <alignment vertical="top" wrapText="1"/>
    </xf>
    <xf numFmtId="0" fontId="54" fillId="15" borderId="7" xfId="0" applyFont="1" applyFill="1" applyBorder="1" applyAlignment="1">
      <alignment vertical="top" wrapText="1"/>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83" fillId="0" borderId="48" xfId="0" applyFont="1" applyBorder="1" applyAlignment="1">
      <alignment horizontal="left" vertical="center" shrinkToFit="1"/>
    </xf>
    <xf numFmtId="0" fontId="0" fillId="15" borderId="46" xfId="0" applyFill="1" applyBorder="1" applyAlignment="1">
      <alignment vertical="center" wrapText="1"/>
    </xf>
    <xf numFmtId="0" fontId="4" fillId="13" borderId="5" xfId="0" applyFont="1" applyFill="1" applyBorder="1" applyAlignment="1">
      <alignment vertical="center" wrapText="1"/>
    </xf>
    <xf numFmtId="0" fontId="81" fillId="0" borderId="47" xfId="0" applyFont="1" applyBorder="1">
      <alignment vertical="center"/>
    </xf>
    <xf numFmtId="0" fontId="81" fillId="0" borderId="48" xfId="0" applyFont="1" applyBorder="1">
      <alignment vertical="center"/>
    </xf>
    <xf numFmtId="0" fontId="81" fillId="0" borderId="47" xfId="0" applyFont="1" applyBorder="1" applyAlignment="1">
      <alignment horizontal="left" vertical="center"/>
    </xf>
    <xf numFmtId="0" fontId="81" fillId="0" borderId="48" xfId="0" applyFont="1" applyBorder="1" applyAlignment="1">
      <alignment horizontal="left" vertical="center"/>
    </xf>
    <xf numFmtId="0" fontId="81" fillId="0" borderId="46" xfId="0" applyFont="1" applyBorder="1" applyAlignment="1">
      <alignmen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15" borderId="51" xfId="0" applyFont="1" applyFill="1" applyBorder="1" applyAlignment="1">
      <alignment vertical="top" wrapText="1"/>
    </xf>
    <xf numFmtId="0" fontId="4" fillId="15" borderId="7" xfId="0" applyFont="1" applyFill="1" applyBorder="1" applyAlignment="1">
      <alignment vertical="top" wrapText="1"/>
    </xf>
    <xf numFmtId="0" fontId="4" fillId="15" borderId="3" xfId="0" applyFont="1" applyFill="1" applyBorder="1" applyAlignment="1">
      <alignment vertical="top"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4" fillId="15" borderId="47" xfId="0" applyFont="1" applyFill="1" applyBorder="1" applyAlignment="1">
      <alignment horizontal="center" vertical="center" wrapText="1"/>
    </xf>
    <xf numFmtId="0" fontId="4" fillId="15" borderId="48" xfId="0" applyFont="1" applyFill="1" applyBorder="1" applyAlignment="1">
      <alignment horizontal="center"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0" borderId="50" xfId="0" applyFont="1" applyBorder="1" applyAlignment="1">
      <alignment horizontal="center" vertical="center" wrapText="1"/>
    </xf>
    <xf numFmtId="0" fontId="0" fillId="3" borderId="5"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3" borderId="51" xfId="0" applyFill="1" applyBorder="1" applyAlignment="1">
      <alignment horizontal="center"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4" fillId="15" borderId="11"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3" fillId="0" borderId="47" xfId="0" applyFont="1" applyBorder="1" applyAlignment="1">
      <alignment horizontal="left" vertical="center"/>
    </xf>
    <xf numFmtId="0" fontId="3" fillId="0" borderId="49" xfId="0" applyFont="1" applyBorder="1" applyAlignment="1">
      <alignment horizontal="left" vertical="center"/>
    </xf>
    <xf numFmtId="0" fontId="10" fillId="15" borderId="51"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4" fillId="15" borderId="11" xfId="0" applyFont="1" applyFill="1" applyBorder="1" applyAlignment="1">
      <alignment horizontal="left" vertical="center" wrapText="1"/>
    </xf>
    <xf numFmtId="0" fontId="4" fillId="15" borderId="7" xfId="0" applyFont="1" applyFill="1" applyBorder="1" applyAlignment="1">
      <alignment horizontal="left" vertical="center" wrapText="1"/>
    </xf>
    <xf numFmtId="0" fontId="4" fillId="15" borderId="3" xfId="0" applyFont="1" applyFill="1" applyBorder="1" applyAlignment="1">
      <alignment horizontal="left" vertical="center" wrapText="1"/>
    </xf>
    <xf numFmtId="0" fontId="4" fillId="15" borderId="9" xfId="0" applyFont="1" applyFill="1" applyBorder="1" applyAlignment="1">
      <alignment horizontal="left" vertical="top" wrapText="1"/>
    </xf>
    <xf numFmtId="0" fontId="4" fillId="3" borderId="4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15" borderId="51"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4" fillId="14" borderId="47" xfId="0" applyFont="1" applyFill="1" applyBorder="1" applyAlignment="1">
      <alignment vertical="center" wrapText="1"/>
    </xf>
    <xf numFmtId="0" fontId="81" fillId="14" borderId="3" xfId="0" applyFont="1" applyFill="1" applyBorder="1" applyAlignment="1">
      <alignment vertical="center" wrapText="1"/>
    </xf>
    <xf numFmtId="0" fontId="4" fillId="15" borderId="47" xfId="0" applyFont="1" applyFill="1" applyBorder="1" applyAlignment="1">
      <alignment horizontal="center" vertical="center"/>
    </xf>
    <xf numFmtId="0" fontId="4" fillId="15" borderId="48" xfId="0" applyFont="1" applyFill="1" applyBorder="1" applyAlignment="1">
      <alignment horizontal="center" vertical="center"/>
    </xf>
    <xf numFmtId="0" fontId="4" fillId="15" borderId="49"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7" xfId="0" applyFont="1" applyBorder="1" applyAlignment="1">
      <alignment horizontal="left" vertical="center" wrapText="1"/>
    </xf>
    <xf numFmtId="0" fontId="81" fillId="0" borderId="3" xfId="0" applyFont="1" applyBorder="1" applyAlignment="1">
      <alignment horizontal="left" vertical="center" wrapText="1"/>
    </xf>
    <xf numFmtId="0" fontId="4" fillId="13" borderId="9" xfId="0" applyFont="1" applyFill="1" applyBorder="1" applyAlignment="1">
      <alignment horizontal="center" vertical="center" wrapText="1" shrinkToFit="1"/>
    </xf>
    <xf numFmtId="0" fontId="4" fillId="0" borderId="51" xfId="0" applyFont="1" applyBorder="1" applyAlignment="1">
      <alignment horizontal="center" vertical="center" wrapText="1" shrinkToFit="1"/>
    </xf>
    <xf numFmtId="0" fontId="54" fillId="15" borderId="9" xfId="0" applyFont="1" applyFill="1" applyBorder="1" applyAlignment="1">
      <alignment vertical="top" wrapText="1"/>
    </xf>
    <xf numFmtId="0" fontId="54" fillId="15" borderId="11" xfId="0" applyFont="1" applyFill="1" applyBorder="1" applyAlignment="1">
      <alignment vertical="top" wrapText="1"/>
    </xf>
    <xf numFmtId="0" fontId="4" fillId="15" borderId="6" xfId="0" applyFont="1" applyFill="1" applyBorder="1" applyAlignment="1">
      <alignment vertical="top" wrapText="1"/>
    </xf>
    <xf numFmtId="0" fontId="4" fillId="15" borderId="0" xfId="0" applyFont="1" applyFill="1" applyAlignment="1">
      <alignment vertical="top" wrapText="1"/>
    </xf>
    <xf numFmtId="0" fontId="4" fillId="15" borderId="9" xfId="0" applyFont="1" applyFill="1" applyBorder="1" applyAlignment="1">
      <alignment vertical="top" wrapText="1"/>
    </xf>
    <xf numFmtId="0" fontId="4" fillId="15" borderId="11" xfId="0" applyFont="1" applyFill="1" applyBorder="1" applyAlignment="1">
      <alignment vertical="top" wrapText="1"/>
    </xf>
    <xf numFmtId="0" fontId="4" fillId="15" borderId="5" xfId="0" applyFont="1" applyFill="1" applyBorder="1" applyAlignment="1">
      <alignment vertical="top" wrapText="1"/>
    </xf>
    <xf numFmtId="0" fontId="4" fillId="3" borderId="7" xfId="0" applyFont="1" applyFill="1" applyBorder="1" applyAlignment="1">
      <alignment vertical="center" wrapText="1"/>
    </xf>
    <xf numFmtId="0" fontId="4" fillId="14" borderId="51" xfId="0" applyFont="1" applyFill="1" applyBorder="1" applyAlignment="1">
      <alignment horizontal="left" vertical="top" wrapText="1"/>
    </xf>
    <xf numFmtId="0" fontId="4" fillId="14" borderId="7"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5" borderId="50" xfId="0" applyFont="1" applyFill="1" applyBorder="1" applyAlignment="1">
      <alignment vertical="top" wrapText="1"/>
    </xf>
    <xf numFmtId="0" fontId="4"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13" xfId="0" applyFill="1" applyBorder="1" applyAlignment="1">
      <alignment horizontal="center" vertical="center" wrapText="1"/>
    </xf>
    <xf numFmtId="0" fontId="81" fillId="15" borderId="46" xfId="0" applyFont="1" applyFill="1" applyBorder="1" applyAlignment="1">
      <alignment horizontal="center" vertical="center" wrapText="1"/>
    </xf>
    <xf numFmtId="0" fontId="10" fillId="15" borderId="51" xfId="0" applyFont="1" applyFill="1" applyBorder="1" applyAlignment="1">
      <alignment horizontal="left" vertical="center" wrapText="1"/>
    </xf>
    <xf numFmtId="0" fontId="10" fillId="15" borderId="7" xfId="0" applyFont="1" applyFill="1" applyBorder="1" applyAlignment="1">
      <alignment horizontal="left" vertical="center" wrapText="1"/>
    </xf>
    <xf numFmtId="0" fontId="10" fillId="15" borderId="3" xfId="0" applyFont="1" applyFill="1" applyBorder="1" applyAlignment="1">
      <alignment horizontal="left" vertical="center" wrapText="1"/>
    </xf>
    <xf numFmtId="0" fontId="10" fillId="15" borderId="9"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15" borderId="9"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10" fillId="13" borderId="51" xfId="0" applyFont="1" applyFill="1" applyBorder="1" applyAlignment="1">
      <alignment horizontal="left" vertical="center" wrapText="1"/>
    </xf>
    <xf numFmtId="0" fontId="10" fillId="13" borderId="7"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10" fillId="15" borderId="11"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13" borderId="46" xfId="0" applyFont="1" applyFill="1" applyBorder="1" applyAlignment="1">
      <alignment horizontal="left" vertical="center" wrapText="1"/>
    </xf>
    <xf numFmtId="0" fontId="10" fillId="15" borderId="46" xfId="0" applyFont="1" applyFill="1" applyBorder="1" applyAlignment="1">
      <alignment horizontal="left" vertical="center" wrapText="1"/>
    </xf>
    <xf numFmtId="0" fontId="4" fillId="15" borderId="47" xfId="0" applyFont="1" applyFill="1" applyBorder="1" applyAlignment="1">
      <alignment horizontal="center" vertical="center" shrinkToFit="1"/>
    </xf>
    <xf numFmtId="0" fontId="4" fillId="15" borderId="48" xfId="0" applyFont="1" applyFill="1" applyBorder="1" applyAlignment="1">
      <alignment horizontal="center" vertical="center" shrinkToFit="1"/>
    </xf>
    <xf numFmtId="0" fontId="4" fillId="0" borderId="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4" fillId="15" borderId="49" xfId="0" applyFont="1" applyFill="1" applyBorder="1" applyAlignment="1">
      <alignment horizontal="center"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cellXfs>
  <cellStyles count="25">
    <cellStyle name="パーセント" xfId="1" builtinId="5"/>
    <cellStyle name="パーセント 2" xfId="23"/>
    <cellStyle name="ハイパーリンク" xfId="19" builtinId="8"/>
    <cellStyle name="桁区切り" xfId="2" builtinId="6"/>
    <cellStyle name="桁区切り 2" xfId="3"/>
    <cellStyle name="桁区切り 2 2" xfId="21"/>
    <cellStyle name="桁区切り 3" xfId="22"/>
    <cellStyle name="標準" xfId="0" builtinId="0"/>
    <cellStyle name="標準 11" xfId="4"/>
    <cellStyle name="標準 2" xfId="5"/>
    <cellStyle name="標準 2 2" xfId="6"/>
    <cellStyle name="標準 2 2 2" xfId="20"/>
    <cellStyle name="標準 2 3" xfId="16"/>
    <cellStyle name="標準 2 4" xfId="7"/>
    <cellStyle name="標準 3" xfId="8"/>
    <cellStyle name="標準 3 2" xfId="9"/>
    <cellStyle name="標準 3 2 2" xfId="10"/>
    <cellStyle name="標準 3 3" xfId="15"/>
    <cellStyle name="標準 3 4" xfId="24"/>
    <cellStyle name="標準 4" xfId="11"/>
    <cellStyle name="標準 5" xfId="18"/>
    <cellStyle name="標準 7" xfId="12"/>
    <cellStyle name="標準 8" xfId="13"/>
    <cellStyle name="標準_⑤参考様式11,12号別紙(収支実績報告書（支援交付金））" xfId="14"/>
    <cellStyle name="標準_出納帳20061221" xfId="17"/>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0]!appenRow2" textlink="">
      <xdr:nvSpPr>
        <xdr:cNvPr id="2" name="テキスト ボックス 1">
          <a:extLst>
            <a:ext uri="{FF2B5EF4-FFF2-40B4-BE49-F238E27FC236}">
              <a16:creationId xmlns=""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macro="" textlink="">
      <xdr:nvSpPr>
        <xdr:cNvPr id="3075" name="Text Box 3">
          <a:extLst>
            <a:ext uri="{FF2B5EF4-FFF2-40B4-BE49-F238E27FC236}">
              <a16:creationId xmlns="" xmlns:a16="http://schemas.microsoft.com/office/drawing/2014/main" id="{D6816EDA-78F5-43EF-A6EE-26214B3C3D47}"/>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macro="" textlink="">
      <xdr:nvSpPr>
        <xdr:cNvPr id="2" name="テキスト ボックス 1">
          <a:extLst>
            <a:ext uri="{FF2B5EF4-FFF2-40B4-BE49-F238E27FC236}">
              <a16:creationId xmlns="" xmlns:a16="http://schemas.microsoft.com/office/drawing/2014/main" id="{9B30012C-D6E5-C402-DEC0-D448E472CF5D}"/>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1985" name="Check Box 1" hidden="1">
              <a:extLst>
                <a:ext uri="{63B3BB69-23CF-44E3-9099-C40C66FF867C}">
                  <a14:compatExt spid="_x0000_s41985"/>
                </a:ext>
                <a:ext uri="{FF2B5EF4-FFF2-40B4-BE49-F238E27FC236}">
                  <a16:creationId xmlns="" xmlns:a16="http://schemas.microsoft.com/office/drawing/2014/main" id="{00000000-0008-0000-0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spid="_x0000_s41987"/>
                </a:ext>
                <a:ext uri="{FF2B5EF4-FFF2-40B4-BE49-F238E27FC236}">
                  <a16:creationId xmlns="" xmlns:a16="http://schemas.microsoft.com/office/drawing/2014/main" id="{00000000-0008-0000-0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1997" name="Check Box 13" hidden="1">
              <a:extLst>
                <a:ext uri="{63B3BB69-23CF-44E3-9099-C40C66FF867C}">
                  <a14:compatExt spid="_x0000_s41997"/>
                </a:ext>
                <a:ext uri="{FF2B5EF4-FFF2-40B4-BE49-F238E27FC236}">
                  <a16:creationId xmlns="" xmlns:a16="http://schemas.microsoft.com/office/drawing/2014/main" id="{00000000-0008-0000-0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1998" name="Check Box 14" hidden="1">
              <a:extLst>
                <a:ext uri="{63B3BB69-23CF-44E3-9099-C40C66FF867C}">
                  <a14:compatExt spid="_x0000_s41998"/>
                </a:ext>
                <a:ext uri="{FF2B5EF4-FFF2-40B4-BE49-F238E27FC236}">
                  <a16:creationId xmlns="" xmlns:a16="http://schemas.microsoft.com/office/drawing/2014/main" id="{00000000-0008-0000-0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1999" name="Check Box 15" hidden="1">
              <a:extLst>
                <a:ext uri="{63B3BB69-23CF-44E3-9099-C40C66FF867C}">
                  <a14:compatExt spid="_x0000_s41999"/>
                </a:ext>
                <a:ext uri="{FF2B5EF4-FFF2-40B4-BE49-F238E27FC236}">
                  <a16:creationId xmlns="" xmlns:a16="http://schemas.microsoft.com/office/drawing/2014/main" id="{00000000-0008-0000-0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2000" name="Check Box 16" hidden="1">
              <a:extLst>
                <a:ext uri="{63B3BB69-23CF-44E3-9099-C40C66FF867C}">
                  <a14:compatExt spid="_x0000_s42000"/>
                </a:ext>
                <a:ext uri="{FF2B5EF4-FFF2-40B4-BE49-F238E27FC236}">
                  <a16:creationId xmlns="" xmlns:a16="http://schemas.microsoft.com/office/drawing/2014/main" id="{00000000-0008-0000-0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2001" name="Check Box 17" hidden="1">
              <a:extLst>
                <a:ext uri="{63B3BB69-23CF-44E3-9099-C40C66FF867C}">
                  <a14:compatExt spid="_x0000_s42001"/>
                </a:ext>
                <a:ext uri="{FF2B5EF4-FFF2-40B4-BE49-F238E27FC236}">
                  <a16:creationId xmlns="" xmlns:a16="http://schemas.microsoft.com/office/drawing/2014/main" id="{00000000-0008-0000-0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2002" name="Check Box 18" hidden="1">
              <a:extLst>
                <a:ext uri="{63B3BB69-23CF-44E3-9099-C40C66FF867C}">
                  <a14:compatExt spid="_x0000_s42002"/>
                </a:ext>
                <a:ext uri="{FF2B5EF4-FFF2-40B4-BE49-F238E27FC236}">
                  <a16:creationId xmlns="" xmlns:a16="http://schemas.microsoft.com/office/drawing/2014/main" id="{00000000-0008-0000-0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2003" name="Check Box 19" hidden="1">
              <a:extLst>
                <a:ext uri="{63B3BB69-23CF-44E3-9099-C40C66FF867C}">
                  <a14:compatExt spid="_x0000_s42003"/>
                </a:ext>
                <a:ext uri="{FF2B5EF4-FFF2-40B4-BE49-F238E27FC236}">
                  <a16:creationId xmlns="" xmlns:a16="http://schemas.microsoft.com/office/drawing/2014/main" id="{00000000-0008-0000-0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2004" name="Check Box 20" hidden="1">
              <a:extLst>
                <a:ext uri="{63B3BB69-23CF-44E3-9099-C40C66FF867C}">
                  <a14:compatExt spid="_x0000_s42004"/>
                </a:ext>
                <a:ext uri="{FF2B5EF4-FFF2-40B4-BE49-F238E27FC236}">
                  <a16:creationId xmlns="" xmlns:a16="http://schemas.microsoft.com/office/drawing/2014/main" id="{00000000-0008-0000-0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 xmlns:a16="http://schemas.microsoft.com/office/drawing/2014/main" id="{00000000-0008-0000-10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 xmlns:a16="http://schemas.microsoft.com/office/drawing/2014/main" id="{CA5258D6-D120-484A-A0E7-9A27C91219B4}"/>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 xmlns:a16="http://schemas.microsoft.com/office/drawing/2014/main" id="{FD220155-F4F7-46C0-85F9-A14A66A3A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macro="" textlink="">
      <xdr:nvSpPr>
        <xdr:cNvPr id="3" name="テキスト ボックス 2">
          <a:extLst>
            <a:ext uri="{FF2B5EF4-FFF2-40B4-BE49-F238E27FC236}">
              <a16:creationId xmlns="" xmlns:a16="http://schemas.microsoft.com/office/drawing/2014/main" id="{257D6458-5FB3-4BCF-AD01-A179B61A4422}"/>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31.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IX63"/>
  <sheetViews>
    <sheetView showGridLines="0" view="pageBreakPreview" zoomScaleNormal="100" zoomScaleSheetLayoutView="100" workbookViewId="0">
      <selection activeCell="B15" sqref="B15:G15"/>
    </sheetView>
  </sheetViews>
  <sheetFormatPr defaultColWidth="9" defaultRowHeight="18.75"/>
  <cols>
    <col min="1" max="2" width="2.75" style="22" customWidth="1"/>
    <col min="3" max="3" width="11" style="22" customWidth="1"/>
    <col min="4" max="4" width="17.625" style="22" customWidth="1"/>
    <col min="5" max="5" width="21.375" style="447" customWidth="1"/>
    <col min="6" max="6" width="14" style="447" customWidth="1"/>
    <col min="7" max="7" width="37.125" style="22" customWidth="1"/>
    <col min="8" max="8" width="2.625" style="22" customWidth="1"/>
    <col min="9" max="9" width="5.75" style="127" customWidth="1"/>
    <col min="10" max="258" width="9" style="127"/>
    <col min="259" max="16384" width="9" style="22"/>
  </cols>
  <sheetData>
    <row r="1" spans="1:258" s="45" customFormat="1" ht="43.5" customHeight="1">
      <c r="A1" s="948" t="s">
        <v>2048</v>
      </c>
      <c r="E1" s="447"/>
      <c r="F1" s="44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c r="IV1" s="127"/>
      <c r="IW1" s="127"/>
      <c r="IX1" s="127"/>
    </row>
    <row r="2" spans="1:258" ht="24" customHeight="1" thickBot="1">
      <c r="A2" s="24" t="s">
        <v>41</v>
      </c>
      <c r="B2" s="24"/>
      <c r="C2" s="24"/>
      <c r="D2" s="25"/>
      <c r="E2" s="25"/>
      <c r="F2" s="25"/>
      <c r="G2" s="25"/>
      <c r="H2" s="25"/>
    </row>
    <row r="3" spans="1:258" ht="21" customHeight="1">
      <c r="B3" s="28" t="s">
        <v>42</v>
      </c>
      <c r="C3" s="29"/>
      <c r="D3" s="41" t="s">
        <v>69</v>
      </c>
      <c r="E3" s="973" t="s">
        <v>45</v>
      </c>
      <c r="F3" s="973"/>
      <c r="G3" s="974"/>
    </row>
    <row r="4" spans="1:258" ht="21" customHeight="1">
      <c r="B4" s="30" t="s">
        <v>43</v>
      </c>
      <c r="C4" s="31"/>
      <c r="D4" s="42" t="s">
        <v>70</v>
      </c>
      <c r="E4" s="975" t="s">
        <v>46</v>
      </c>
      <c r="F4" s="975"/>
      <c r="G4" s="976"/>
    </row>
    <row r="5" spans="1:258" ht="21" customHeight="1">
      <c r="B5" s="30" t="s">
        <v>2049</v>
      </c>
      <c r="C5" s="31"/>
      <c r="D5" s="992" t="s">
        <v>73</v>
      </c>
      <c r="E5" s="992"/>
      <c r="F5" s="992"/>
      <c r="G5" s="993"/>
    </row>
    <row r="6" spans="1:258" ht="21" customHeight="1">
      <c r="B6" s="30" t="s">
        <v>44</v>
      </c>
      <c r="C6" s="31"/>
      <c r="D6" s="43" t="s">
        <v>74</v>
      </c>
      <c r="E6" s="4"/>
      <c r="F6" s="4"/>
      <c r="G6" s="20"/>
    </row>
    <row r="7" spans="1:258" ht="21" customHeight="1" thickBot="1">
      <c r="B7" s="32" t="s">
        <v>75</v>
      </c>
      <c r="C7" s="33"/>
      <c r="D7" s="994" t="s">
        <v>76</v>
      </c>
      <c r="E7" s="994"/>
      <c r="F7" s="994"/>
      <c r="G7" s="995"/>
    </row>
    <row r="8" spans="1:258" ht="6.75" customHeight="1">
      <c r="A8" s="27"/>
      <c r="B8" s="27"/>
      <c r="C8" s="27"/>
      <c r="D8" s="27"/>
      <c r="E8" s="27"/>
      <c r="F8" s="27"/>
      <c r="G8" s="27"/>
    </row>
    <row r="9" spans="1:258" ht="24" customHeight="1">
      <c r="A9" s="34" t="s">
        <v>200</v>
      </c>
      <c r="B9" s="35"/>
      <c r="C9" s="35"/>
      <c r="D9" s="35"/>
      <c r="E9" s="35"/>
      <c r="F9" s="35"/>
      <c r="G9" s="35"/>
      <c r="H9" s="35"/>
      <c r="K9" s="954"/>
      <c r="L9" s="954"/>
      <c r="M9" s="954"/>
    </row>
    <row r="10" spans="1:258" ht="45.75" customHeight="1">
      <c r="A10" s="27"/>
      <c r="B10" s="998" t="s">
        <v>1937</v>
      </c>
      <c r="C10" s="998"/>
      <c r="D10" s="998"/>
      <c r="E10" s="998"/>
      <c r="F10" s="998"/>
      <c r="G10" s="998"/>
      <c r="H10" s="27"/>
    </row>
    <row r="11" spans="1:258" s="45" customFormat="1" ht="21.75" customHeight="1">
      <c r="A11" s="83"/>
      <c r="B11" s="996" t="s">
        <v>1887</v>
      </c>
      <c r="C11" s="997"/>
      <c r="D11" s="997"/>
      <c r="E11" s="997"/>
      <c r="F11" s="997"/>
      <c r="G11" s="997"/>
      <c r="H11" s="82"/>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row>
    <row r="12" spans="1:258" s="23" customFormat="1" ht="7.5" customHeight="1">
      <c r="A12" s="697"/>
      <c r="B12" s="698"/>
      <c r="C12" s="699"/>
      <c r="D12" s="699"/>
      <c r="E12" s="699"/>
      <c r="F12" s="699"/>
      <c r="G12" s="699"/>
      <c r="H12" s="4"/>
    </row>
    <row r="13" spans="1:258" ht="23.25" customHeight="1">
      <c r="A13" s="27"/>
      <c r="B13" s="961" t="s">
        <v>1997</v>
      </c>
      <c r="C13" s="961"/>
      <c r="D13" s="961"/>
      <c r="E13" s="961"/>
      <c r="F13" s="961"/>
      <c r="G13" s="961"/>
      <c r="H13" s="27"/>
    </row>
    <row r="14" spans="1:258" s="447" customFormat="1" ht="23.25" customHeight="1">
      <c r="A14" s="27"/>
      <c r="B14" s="963" t="s">
        <v>1998</v>
      </c>
      <c r="C14" s="963"/>
      <c r="D14" s="963"/>
      <c r="E14" s="963"/>
      <c r="F14" s="963"/>
      <c r="G14" s="963"/>
      <c r="H14" s="27"/>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4"/>
      <c r="AO14" s="684"/>
      <c r="AP14" s="684"/>
      <c r="AQ14" s="684"/>
      <c r="AR14" s="684"/>
      <c r="AS14" s="684"/>
      <c r="AT14" s="684"/>
      <c r="AU14" s="684"/>
      <c r="AV14" s="684"/>
      <c r="AW14" s="684"/>
      <c r="AX14" s="684"/>
      <c r="AY14" s="684"/>
      <c r="AZ14" s="684"/>
      <c r="BA14" s="684"/>
      <c r="BB14" s="684"/>
      <c r="BC14" s="684"/>
      <c r="BD14" s="684"/>
      <c r="BE14" s="684"/>
      <c r="BF14" s="684"/>
      <c r="BG14" s="684"/>
      <c r="BH14" s="684"/>
      <c r="BI14" s="684"/>
      <c r="BJ14" s="684"/>
      <c r="BK14" s="684"/>
      <c r="BL14" s="684"/>
      <c r="BM14" s="684"/>
      <c r="BN14" s="684"/>
      <c r="BO14" s="684"/>
      <c r="BP14" s="684"/>
      <c r="BQ14" s="684"/>
      <c r="BR14" s="684"/>
      <c r="BS14" s="684"/>
      <c r="BT14" s="684"/>
      <c r="BU14" s="684"/>
      <c r="BV14" s="684"/>
      <c r="BW14" s="684"/>
      <c r="BX14" s="684"/>
      <c r="BY14" s="684"/>
      <c r="BZ14" s="684"/>
      <c r="CA14" s="684"/>
      <c r="CB14" s="684"/>
      <c r="CC14" s="684"/>
      <c r="CD14" s="684"/>
      <c r="CE14" s="684"/>
      <c r="CF14" s="684"/>
      <c r="CG14" s="684"/>
      <c r="CH14" s="684"/>
      <c r="CI14" s="684"/>
      <c r="CJ14" s="684"/>
      <c r="CK14" s="684"/>
      <c r="CL14" s="684"/>
      <c r="CM14" s="684"/>
      <c r="CN14" s="684"/>
      <c r="CO14" s="684"/>
      <c r="CP14" s="684"/>
      <c r="CQ14" s="684"/>
      <c r="CR14" s="684"/>
      <c r="CS14" s="684"/>
      <c r="CT14" s="684"/>
      <c r="CU14" s="684"/>
      <c r="CV14" s="684"/>
      <c r="CW14" s="684"/>
      <c r="CX14" s="684"/>
      <c r="CY14" s="684"/>
      <c r="CZ14" s="684"/>
      <c r="DA14" s="684"/>
      <c r="DB14" s="684"/>
      <c r="DC14" s="684"/>
      <c r="DD14" s="684"/>
      <c r="DE14" s="684"/>
      <c r="DF14" s="684"/>
      <c r="DG14" s="684"/>
      <c r="DH14" s="684"/>
      <c r="DI14" s="684"/>
      <c r="DJ14" s="684"/>
      <c r="DK14" s="684"/>
      <c r="DL14" s="684"/>
      <c r="DM14" s="684"/>
      <c r="DN14" s="684"/>
      <c r="DO14" s="684"/>
      <c r="DP14" s="684"/>
      <c r="DQ14" s="684"/>
      <c r="DR14" s="684"/>
      <c r="DS14" s="684"/>
      <c r="DT14" s="684"/>
      <c r="DU14" s="684"/>
      <c r="DV14" s="684"/>
      <c r="DW14" s="684"/>
      <c r="DX14" s="684"/>
      <c r="DY14" s="684"/>
      <c r="DZ14" s="684"/>
      <c r="EA14" s="684"/>
      <c r="EB14" s="684"/>
      <c r="EC14" s="684"/>
      <c r="ED14" s="684"/>
      <c r="EE14" s="684"/>
      <c r="EF14" s="684"/>
      <c r="EG14" s="684"/>
      <c r="EH14" s="684"/>
      <c r="EI14" s="684"/>
      <c r="EJ14" s="684"/>
      <c r="EK14" s="684"/>
      <c r="EL14" s="684"/>
      <c r="EM14" s="684"/>
      <c r="EN14" s="684"/>
      <c r="EO14" s="684"/>
      <c r="EP14" s="684"/>
      <c r="EQ14" s="684"/>
      <c r="ER14" s="684"/>
      <c r="ES14" s="684"/>
      <c r="ET14" s="684"/>
      <c r="EU14" s="684"/>
      <c r="EV14" s="684"/>
      <c r="EW14" s="684"/>
      <c r="EX14" s="684"/>
      <c r="EY14" s="684"/>
      <c r="EZ14" s="684"/>
      <c r="FA14" s="684"/>
      <c r="FB14" s="684"/>
      <c r="FC14" s="684"/>
      <c r="FD14" s="684"/>
      <c r="FE14" s="684"/>
      <c r="FF14" s="684"/>
      <c r="FG14" s="684"/>
      <c r="FH14" s="684"/>
      <c r="FI14" s="684"/>
      <c r="FJ14" s="684"/>
      <c r="FK14" s="684"/>
      <c r="FL14" s="684"/>
      <c r="FM14" s="684"/>
      <c r="FN14" s="684"/>
      <c r="FO14" s="684"/>
      <c r="FP14" s="684"/>
      <c r="FQ14" s="684"/>
      <c r="FR14" s="684"/>
      <c r="FS14" s="684"/>
      <c r="FT14" s="684"/>
      <c r="FU14" s="684"/>
      <c r="FV14" s="684"/>
      <c r="FW14" s="684"/>
      <c r="FX14" s="684"/>
      <c r="FY14" s="684"/>
      <c r="FZ14" s="684"/>
      <c r="GA14" s="684"/>
      <c r="GB14" s="684"/>
      <c r="GC14" s="684"/>
      <c r="GD14" s="684"/>
      <c r="GE14" s="684"/>
      <c r="GF14" s="684"/>
      <c r="GG14" s="684"/>
      <c r="GH14" s="684"/>
      <c r="GI14" s="684"/>
      <c r="GJ14" s="684"/>
      <c r="GK14" s="684"/>
      <c r="GL14" s="684"/>
      <c r="GM14" s="684"/>
      <c r="GN14" s="684"/>
      <c r="GO14" s="684"/>
      <c r="GP14" s="684"/>
      <c r="GQ14" s="684"/>
      <c r="GR14" s="684"/>
      <c r="GS14" s="684"/>
      <c r="GT14" s="684"/>
      <c r="GU14" s="684"/>
      <c r="GV14" s="684"/>
      <c r="GW14" s="684"/>
      <c r="GX14" s="684"/>
      <c r="GY14" s="684"/>
      <c r="GZ14" s="684"/>
      <c r="HA14" s="684"/>
      <c r="HB14" s="684"/>
      <c r="HC14" s="684"/>
      <c r="HD14" s="684"/>
      <c r="HE14" s="684"/>
      <c r="HF14" s="684"/>
      <c r="HG14" s="684"/>
      <c r="HH14" s="684"/>
      <c r="HI14" s="684"/>
      <c r="HJ14" s="684"/>
      <c r="HK14" s="684"/>
      <c r="HL14" s="684"/>
      <c r="HM14" s="684"/>
      <c r="HN14" s="684"/>
      <c r="HO14" s="684"/>
      <c r="HP14" s="684"/>
      <c r="HQ14" s="684"/>
      <c r="HR14" s="684"/>
      <c r="HS14" s="684"/>
      <c r="HT14" s="684"/>
      <c r="HU14" s="684"/>
      <c r="HV14" s="684"/>
      <c r="HW14" s="684"/>
      <c r="HX14" s="684"/>
      <c r="HY14" s="684"/>
      <c r="HZ14" s="684"/>
      <c r="IA14" s="684"/>
      <c r="IB14" s="684"/>
      <c r="IC14" s="684"/>
      <c r="ID14" s="684"/>
      <c r="IE14" s="684"/>
      <c r="IF14" s="684"/>
      <c r="IG14" s="684"/>
      <c r="IH14" s="684"/>
      <c r="II14" s="684"/>
      <c r="IJ14" s="684"/>
      <c r="IK14" s="684"/>
      <c r="IL14" s="684"/>
      <c r="IM14" s="684"/>
      <c r="IN14" s="684"/>
      <c r="IO14" s="684"/>
      <c r="IP14" s="684"/>
      <c r="IQ14" s="684"/>
      <c r="IR14" s="684"/>
      <c r="IS14" s="684"/>
      <c r="IT14" s="684"/>
      <c r="IU14" s="684"/>
      <c r="IV14" s="684"/>
      <c r="IW14" s="684"/>
      <c r="IX14" s="684"/>
    </row>
    <row r="15" spans="1:258" ht="36" customHeight="1">
      <c r="A15" s="27"/>
      <c r="B15" s="962" t="s">
        <v>1996</v>
      </c>
      <c r="C15" s="962"/>
      <c r="D15" s="962"/>
      <c r="E15" s="962"/>
      <c r="F15" s="962"/>
      <c r="G15" s="962"/>
      <c r="H15" s="36"/>
      <c r="I15" s="128"/>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H15" s="954"/>
      <c r="AI15" s="954"/>
      <c r="AJ15" s="954"/>
      <c r="AK15" s="954"/>
      <c r="AL15" s="954"/>
      <c r="AM15" s="954"/>
      <c r="AN15" s="954"/>
      <c r="AO15" s="954"/>
      <c r="AP15" s="954"/>
      <c r="AQ15" s="954"/>
      <c r="AR15" s="954"/>
      <c r="AS15" s="954"/>
      <c r="AT15" s="954"/>
      <c r="AU15" s="954"/>
      <c r="AV15" s="954"/>
      <c r="AW15" s="954"/>
      <c r="AX15" s="954"/>
      <c r="AY15" s="954"/>
      <c r="AZ15" s="954"/>
      <c r="BA15" s="954"/>
      <c r="BB15" s="954"/>
      <c r="BC15" s="954"/>
      <c r="BD15" s="954"/>
      <c r="BE15" s="954"/>
      <c r="BF15" s="954"/>
      <c r="BG15" s="954"/>
      <c r="BH15" s="954"/>
      <c r="BI15" s="954"/>
      <c r="BJ15" s="954"/>
      <c r="BK15" s="954"/>
      <c r="BL15" s="954"/>
      <c r="BM15" s="954"/>
      <c r="BN15" s="954"/>
      <c r="BO15" s="954"/>
      <c r="BP15" s="954"/>
      <c r="BQ15" s="954"/>
      <c r="BR15" s="954"/>
      <c r="BS15" s="954"/>
      <c r="BT15" s="954"/>
      <c r="BU15" s="954"/>
      <c r="BV15" s="954"/>
      <c r="BW15" s="954"/>
      <c r="BX15" s="954"/>
      <c r="BY15" s="954"/>
      <c r="BZ15" s="954"/>
      <c r="CA15" s="954"/>
      <c r="CB15" s="954"/>
      <c r="CC15" s="954"/>
      <c r="CD15" s="954"/>
      <c r="CE15" s="954"/>
      <c r="CF15" s="954"/>
      <c r="CG15" s="954"/>
      <c r="CH15" s="954"/>
      <c r="CI15" s="954"/>
      <c r="CJ15" s="954"/>
      <c r="CK15" s="954"/>
      <c r="CL15" s="954"/>
      <c r="CM15" s="954"/>
      <c r="CN15" s="954"/>
      <c r="CO15" s="954"/>
      <c r="CP15" s="954"/>
      <c r="CQ15" s="954"/>
      <c r="CR15" s="954"/>
      <c r="CS15" s="954"/>
      <c r="CT15" s="954"/>
      <c r="CU15" s="954"/>
      <c r="CV15" s="954"/>
      <c r="CW15" s="954"/>
      <c r="CX15" s="954"/>
      <c r="CY15" s="954"/>
      <c r="CZ15" s="954"/>
      <c r="DA15" s="954"/>
      <c r="DB15" s="954"/>
      <c r="DC15" s="954"/>
      <c r="DD15" s="954"/>
      <c r="DE15" s="954"/>
      <c r="DF15" s="954"/>
      <c r="DG15" s="954"/>
      <c r="DH15" s="954"/>
      <c r="DI15" s="954"/>
      <c r="DJ15" s="954"/>
      <c r="DK15" s="954"/>
      <c r="DL15" s="954"/>
      <c r="DM15" s="954"/>
      <c r="DN15" s="954"/>
      <c r="DO15" s="954"/>
      <c r="DP15" s="954"/>
      <c r="DQ15" s="954"/>
      <c r="DR15" s="954"/>
      <c r="DS15" s="954"/>
      <c r="DT15" s="954"/>
      <c r="DU15" s="954"/>
      <c r="DV15" s="954"/>
      <c r="DW15" s="954"/>
      <c r="DX15" s="954"/>
      <c r="DY15" s="954"/>
      <c r="DZ15" s="954"/>
      <c r="EA15" s="954"/>
      <c r="EB15" s="954"/>
      <c r="EC15" s="954"/>
      <c r="ED15" s="954"/>
      <c r="EE15" s="954"/>
      <c r="EF15" s="954"/>
      <c r="EG15" s="954"/>
      <c r="EH15" s="954"/>
      <c r="EI15" s="954"/>
      <c r="EJ15" s="954"/>
      <c r="EK15" s="954"/>
      <c r="EL15" s="954"/>
      <c r="EM15" s="954"/>
      <c r="EN15" s="954"/>
      <c r="EO15" s="954"/>
      <c r="EP15" s="954"/>
      <c r="EQ15" s="954"/>
      <c r="ER15" s="954"/>
      <c r="ES15" s="954"/>
      <c r="ET15" s="954"/>
      <c r="EU15" s="954"/>
      <c r="EV15" s="954"/>
      <c r="EW15" s="954"/>
      <c r="EX15" s="954"/>
      <c r="EY15" s="954"/>
      <c r="EZ15" s="954"/>
      <c r="FA15" s="954"/>
      <c r="FB15" s="954"/>
      <c r="FC15" s="954"/>
      <c r="FD15" s="954"/>
      <c r="FE15" s="954"/>
      <c r="FF15" s="954"/>
      <c r="FG15" s="954"/>
      <c r="FH15" s="954"/>
      <c r="FI15" s="954"/>
      <c r="FJ15" s="954"/>
      <c r="FK15" s="954"/>
      <c r="FL15" s="954"/>
      <c r="FM15" s="954"/>
      <c r="FN15" s="954"/>
      <c r="FO15" s="954"/>
      <c r="FP15" s="954"/>
      <c r="FQ15" s="954"/>
      <c r="FR15" s="954"/>
      <c r="FS15" s="954"/>
      <c r="FT15" s="954"/>
      <c r="FU15" s="954"/>
      <c r="FV15" s="954"/>
      <c r="FW15" s="954"/>
      <c r="FX15" s="954"/>
      <c r="FY15" s="954"/>
      <c r="FZ15" s="954"/>
      <c r="GA15" s="954"/>
      <c r="GB15" s="954"/>
      <c r="GC15" s="954"/>
      <c r="GD15" s="954"/>
      <c r="GE15" s="954"/>
      <c r="GF15" s="954"/>
      <c r="GG15" s="954"/>
      <c r="GH15" s="954"/>
      <c r="GI15" s="954"/>
      <c r="GJ15" s="954"/>
      <c r="GK15" s="954"/>
      <c r="GL15" s="954"/>
      <c r="GM15" s="954"/>
      <c r="GN15" s="954"/>
      <c r="GO15" s="954"/>
      <c r="GP15" s="954"/>
      <c r="GQ15" s="954"/>
      <c r="GR15" s="954"/>
      <c r="GS15" s="954"/>
      <c r="GT15" s="954"/>
      <c r="GU15" s="954"/>
      <c r="GV15" s="954"/>
      <c r="GW15" s="954"/>
      <c r="GX15" s="954"/>
      <c r="GY15" s="954"/>
      <c r="GZ15" s="954"/>
      <c r="HA15" s="954"/>
      <c r="HB15" s="954"/>
      <c r="HC15" s="954"/>
      <c r="HD15" s="954"/>
      <c r="HE15" s="954"/>
      <c r="HF15" s="954"/>
      <c r="HG15" s="954"/>
      <c r="HH15" s="954"/>
      <c r="HI15" s="954"/>
      <c r="HJ15" s="954"/>
      <c r="HK15" s="954"/>
      <c r="HL15" s="954"/>
      <c r="HM15" s="954"/>
      <c r="HN15" s="954"/>
      <c r="HO15" s="954"/>
      <c r="HP15" s="954"/>
      <c r="HQ15" s="954"/>
      <c r="HR15" s="954"/>
      <c r="HS15" s="954"/>
      <c r="HT15" s="954"/>
      <c r="HU15" s="954"/>
      <c r="HV15" s="954"/>
      <c r="HW15" s="954"/>
      <c r="HX15" s="954"/>
      <c r="HY15" s="954"/>
      <c r="HZ15" s="954"/>
      <c r="IA15" s="954"/>
      <c r="IB15" s="954"/>
      <c r="IC15" s="954"/>
      <c r="ID15" s="954"/>
      <c r="IE15" s="954"/>
      <c r="IF15" s="954"/>
      <c r="IG15" s="954"/>
      <c r="IH15" s="954"/>
      <c r="II15" s="954"/>
      <c r="IJ15" s="954"/>
      <c r="IK15" s="954"/>
      <c r="IL15" s="954"/>
      <c r="IM15" s="954"/>
      <c r="IN15" s="954"/>
      <c r="IO15" s="954"/>
      <c r="IP15" s="954"/>
      <c r="IQ15" s="954"/>
      <c r="IR15" s="954"/>
      <c r="IS15" s="954"/>
      <c r="IT15" s="954"/>
      <c r="IU15" s="954"/>
      <c r="IV15" s="954"/>
      <c r="IW15" s="954"/>
      <c r="IX15" s="954"/>
    </row>
    <row r="16" spans="1:258" s="115" customFormat="1" ht="18.75" customHeight="1">
      <c r="A16" s="27"/>
      <c r="B16" s="999" t="s">
        <v>436</v>
      </c>
      <c r="C16" s="999"/>
      <c r="D16" s="999"/>
      <c r="E16" s="999"/>
      <c r="F16" s="999"/>
      <c r="G16" s="999"/>
      <c r="H16" s="36"/>
      <c r="I16" s="128"/>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130"/>
      <c r="GF16" s="130"/>
      <c r="GG16" s="130"/>
      <c r="GH16" s="130"/>
      <c r="GI16" s="130"/>
      <c r="GJ16" s="130"/>
      <c r="GK16" s="130"/>
      <c r="GL16" s="130"/>
      <c r="GM16" s="130"/>
      <c r="GN16" s="130"/>
      <c r="GO16" s="130"/>
      <c r="GP16" s="130"/>
      <c r="GQ16" s="130"/>
      <c r="GR16" s="130"/>
      <c r="GS16" s="130"/>
      <c r="GT16" s="130"/>
      <c r="GU16" s="130"/>
      <c r="GV16" s="130"/>
      <c r="GW16" s="130"/>
      <c r="GX16" s="130"/>
      <c r="GY16" s="130"/>
      <c r="GZ16" s="130"/>
      <c r="HA16" s="130"/>
      <c r="HB16" s="130"/>
      <c r="HC16" s="130"/>
      <c r="HD16" s="130"/>
      <c r="HE16" s="130"/>
      <c r="HF16" s="130"/>
      <c r="HG16" s="130"/>
      <c r="HH16" s="130"/>
      <c r="HI16" s="130"/>
      <c r="HJ16" s="130"/>
      <c r="HK16" s="130"/>
      <c r="HL16" s="130"/>
      <c r="HM16" s="130"/>
      <c r="HN16" s="130"/>
      <c r="HO16" s="130"/>
      <c r="HP16" s="130"/>
      <c r="HQ16" s="130"/>
      <c r="HR16" s="130"/>
      <c r="HS16" s="130"/>
      <c r="HT16" s="130"/>
      <c r="HU16" s="130"/>
      <c r="HV16" s="130"/>
      <c r="HW16" s="130"/>
      <c r="HX16" s="130"/>
      <c r="HY16" s="130"/>
      <c r="HZ16" s="130"/>
      <c r="IA16" s="130"/>
      <c r="IB16" s="130"/>
      <c r="IC16" s="130"/>
      <c r="ID16" s="130"/>
      <c r="IE16" s="130"/>
      <c r="IF16" s="130"/>
      <c r="IG16" s="130"/>
      <c r="IH16" s="130"/>
      <c r="II16" s="130"/>
      <c r="IJ16" s="130"/>
      <c r="IK16" s="130"/>
      <c r="IL16" s="130"/>
      <c r="IM16" s="130"/>
      <c r="IN16" s="130"/>
      <c r="IO16" s="130"/>
      <c r="IP16" s="130"/>
      <c r="IQ16" s="130"/>
      <c r="IR16" s="130"/>
      <c r="IS16" s="130"/>
      <c r="IT16" s="130"/>
      <c r="IU16" s="130"/>
      <c r="IV16" s="130"/>
      <c r="IW16" s="130"/>
      <c r="IX16" s="130"/>
    </row>
    <row r="17" spans="1:258" ht="30" customHeight="1">
      <c r="A17" s="27"/>
      <c r="B17" s="998" t="s">
        <v>57</v>
      </c>
      <c r="C17" s="998"/>
      <c r="D17" s="998"/>
      <c r="E17" s="998"/>
      <c r="F17" s="998"/>
      <c r="G17" s="998"/>
      <c r="H17" s="36"/>
      <c r="I17" s="128"/>
      <c r="J17" s="954"/>
      <c r="K17" s="954"/>
      <c r="L17" s="954"/>
      <c r="M17" s="954"/>
      <c r="N17" s="954"/>
      <c r="O17" s="954"/>
      <c r="P17" s="954"/>
      <c r="Q17" s="954"/>
      <c r="R17" s="954"/>
      <c r="S17" s="954"/>
      <c r="T17" s="954"/>
      <c r="U17" s="954"/>
      <c r="V17" s="954"/>
      <c r="W17" s="954"/>
      <c r="X17" s="954"/>
      <c r="Y17" s="954"/>
      <c r="Z17" s="954"/>
      <c r="AA17" s="954"/>
      <c r="AB17" s="954"/>
      <c r="AC17" s="954"/>
      <c r="AD17" s="954"/>
      <c r="AE17" s="954"/>
      <c r="AF17" s="954"/>
      <c r="AG17" s="954"/>
      <c r="AH17" s="954"/>
      <c r="AI17" s="954"/>
      <c r="AJ17" s="954"/>
      <c r="AK17" s="954"/>
      <c r="AL17" s="954"/>
      <c r="AM17" s="954"/>
      <c r="AN17" s="954"/>
      <c r="AO17" s="954"/>
      <c r="AP17" s="954"/>
      <c r="AQ17" s="954"/>
      <c r="AR17" s="954"/>
      <c r="AS17" s="954"/>
      <c r="AT17" s="954"/>
      <c r="AU17" s="954"/>
      <c r="AV17" s="954"/>
      <c r="AW17" s="954"/>
      <c r="AX17" s="954"/>
      <c r="AY17" s="954"/>
      <c r="AZ17" s="954"/>
      <c r="BA17" s="954"/>
      <c r="BB17" s="954"/>
      <c r="BC17" s="954"/>
      <c r="BD17" s="954"/>
      <c r="BE17" s="954"/>
      <c r="BF17" s="954"/>
      <c r="BG17" s="954"/>
      <c r="BH17" s="954"/>
      <c r="BI17" s="954"/>
      <c r="BJ17" s="954"/>
      <c r="BK17" s="954"/>
      <c r="BL17" s="954"/>
      <c r="BM17" s="954"/>
      <c r="BN17" s="954"/>
      <c r="BO17" s="954"/>
      <c r="BP17" s="954"/>
      <c r="BQ17" s="954"/>
      <c r="BR17" s="954"/>
      <c r="BS17" s="954"/>
      <c r="BT17" s="954"/>
      <c r="BU17" s="954"/>
      <c r="BV17" s="954"/>
      <c r="BW17" s="954"/>
      <c r="BX17" s="954"/>
      <c r="BY17" s="954"/>
      <c r="BZ17" s="954"/>
      <c r="CA17" s="954"/>
      <c r="CB17" s="954"/>
      <c r="CC17" s="954"/>
      <c r="CD17" s="954"/>
      <c r="CE17" s="954"/>
      <c r="CF17" s="954"/>
      <c r="CG17" s="954"/>
      <c r="CH17" s="954"/>
      <c r="CI17" s="954"/>
      <c r="CJ17" s="954"/>
      <c r="CK17" s="954"/>
      <c r="CL17" s="954"/>
      <c r="CM17" s="954"/>
      <c r="CN17" s="954"/>
      <c r="CO17" s="954"/>
      <c r="CP17" s="954"/>
      <c r="CQ17" s="954"/>
      <c r="CR17" s="954"/>
      <c r="CS17" s="954"/>
      <c r="CT17" s="954"/>
      <c r="CU17" s="954"/>
      <c r="CV17" s="954"/>
      <c r="CW17" s="954"/>
      <c r="CX17" s="954"/>
      <c r="CY17" s="954"/>
      <c r="CZ17" s="954"/>
      <c r="DA17" s="954"/>
      <c r="DB17" s="954"/>
      <c r="DC17" s="954"/>
      <c r="DD17" s="954"/>
      <c r="DE17" s="954"/>
      <c r="DF17" s="954"/>
      <c r="DG17" s="954"/>
      <c r="DH17" s="954"/>
      <c r="DI17" s="954"/>
      <c r="DJ17" s="954"/>
      <c r="DK17" s="954"/>
      <c r="DL17" s="954"/>
      <c r="DM17" s="954"/>
      <c r="DN17" s="954"/>
      <c r="DO17" s="954"/>
      <c r="DP17" s="954"/>
      <c r="DQ17" s="954"/>
      <c r="DR17" s="954"/>
      <c r="DS17" s="954"/>
      <c r="DT17" s="954"/>
      <c r="DU17" s="954"/>
      <c r="DV17" s="954"/>
      <c r="DW17" s="954"/>
      <c r="DX17" s="954"/>
      <c r="DY17" s="954"/>
      <c r="DZ17" s="954"/>
      <c r="EA17" s="954"/>
      <c r="EB17" s="954"/>
      <c r="EC17" s="954"/>
      <c r="ED17" s="954"/>
      <c r="EE17" s="954"/>
      <c r="EF17" s="954"/>
      <c r="EG17" s="954"/>
      <c r="EH17" s="954"/>
      <c r="EI17" s="954"/>
      <c r="EJ17" s="954"/>
      <c r="EK17" s="954"/>
      <c r="EL17" s="954"/>
      <c r="EM17" s="954"/>
      <c r="EN17" s="954"/>
      <c r="EO17" s="954"/>
      <c r="EP17" s="954"/>
      <c r="EQ17" s="954"/>
      <c r="ER17" s="954"/>
      <c r="ES17" s="954"/>
      <c r="ET17" s="954"/>
      <c r="EU17" s="954"/>
      <c r="EV17" s="954"/>
      <c r="EW17" s="954"/>
      <c r="EX17" s="954"/>
      <c r="EY17" s="954"/>
      <c r="EZ17" s="954"/>
      <c r="FA17" s="954"/>
      <c r="FB17" s="954"/>
      <c r="FC17" s="954"/>
      <c r="FD17" s="954"/>
      <c r="FE17" s="954"/>
      <c r="FF17" s="954"/>
      <c r="FG17" s="954"/>
      <c r="FH17" s="954"/>
      <c r="FI17" s="954"/>
      <c r="FJ17" s="954"/>
      <c r="FK17" s="954"/>
      <c r="FL17" s="954"/>
      <c r="FM17" s="954"/>
      <c r="FN17" s="954"/>
      <c r="FO17" s="954"/>
      <c r="FP17" s="954"/>
      <c r="FQ17" s="954"/>
      <c r="FR17" s="954"/>
      <c r="FS17" s="954"/>
      <c r="FT17" s="954"/>
      <c r="FU17" s="954"/>
      <c r="FV17" s="954"/>
      <c r="FW17" s="954"/>
      <c r="FX17" s="954"/>
      <c r="FY17" s="954"/>
      <c r="FZ17" s="954"/>
      <c r="GA17" s="954"/>
      <c r="GB17" s="954"/>
      <c r="GC17" s="954"/>
      <c r="GD17" s="954"/>
      <c r="GE17" s="954"/>
      <c r="GF17" s="954"/>
      <c r="GG17" s="954"/>
      <c r="GH17" s="954"/>
      <c r="GI17" s="954"/>
      <c r="GJ17" s="954"/>
      <c r="GK17" s="954"/>
      <c r="GL17" s="954"/>
      <c r="GM17" s="954"/>
      <c r="GN17" s="954"/>
      <c r="GO17" s="954"/>
      <c r="GP17" s="954"/>
      <c r="GQ17" s="954"/>
      <c r="GR17" s="954"/>
      <c r="GS17" s="954"/>
      <c r="GT17" s="954"/>
      <c r="GU17" s="954"/>
      <c r="GV17" s="954"/>
      <c r="GW17" s="954"/>
      <c r="GX17" s="954"/>
      <c r="GY17" s="954"/>
      <c r="GZ17" s="954"/>
      <c r="HA17" s="954"/>
      <c r="HB17" s="954"/>
      <c r="HC17" s="954"/>
      <c r="HD17" s="954"/>
      <c r="HE17" s="954"/>
      <c r="HF17" s="954"/>
      <c r="HG17" s="954"/>
      <c r="HH17" s="954"/>
      <c r="HI17" s="954"/>
      <c r="HJ17" s="954"/>
      <c r="HK17" s="954"/>
      <c r="HL17" s="954"/>
      <c r="HM17" s="954"/>
      <c r="HN17" s="954"/>
      <c r="HO17" s="954"/>
      <c r="HP17" s="954"/>
      <c r="HQ17" s="954"/>
      <c r="HR17" s="954"/>
      <c r="HS17" s="954"/>
      <c r="HT17" s="954"/>
      <c r="HU17" s="954"/>
      <c r="HV17" s="954"/>
      <c r="HW17" s="954"/>
      <c r="HX17" s="954"/>
      <c r="HY17" s="954"/>
      <c r="HZ17" s="954"/>
      <c r="IA17" s="954"/>
      <c r="IB17" s="954"/>
      <c r="IC17" s="954"/>
      <c r="ID17" s="954"/>
      <c r="IE17" s="954"/>
      <c r="IF17" s="954"/>
      <c r="IG17" s="954"/>
      <c r="IH17" s="954"/>
      <c r="II17" s="954"/>
      <c r="IJ17" s="954"/>
      <c r="IK17" s="954"/>
      <c r="IL17" s="954"/>
      <c r="IM17" s="954"/>
      <c r="IN17" s="954"/>
      <c r="IO17" s="954"/>
      <c r="IP17" s="954"/>
      <c r="IQ17" s="954"/>
      <c r="IR17" s="954"/>
      <c r="IS17" s="954"/>
      <c r="IT17" s="954"/>
      <c r="IU17" s="954"/>
      <c r="IV17" s="954"/>
      <c r="IW17" s="954"/>
      <c r="IX17" s="954"/>
    </row>
    <row r="18" spans="1:258" s="115" customFormat="1" ht="21" customHeight="1">
      <c r="A18" s="27"/>
      <c r="B18" s="991" t="s">
        <v>848</v>
      </c>
      <c r="C18" s="991"/>
      <c r="D18" s="991"/>
      <c r="E18" s="991"/>
      <c r="F18" s="991"/>
      <c r="G18" s="991"/>
      <c r="H18" s="36"/>
      <c r="I18" s="128"/>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0"/>
      <c r="FM18" s="130"/>
      <c r="FN18" s="130"/>
      <c r="FO18" s="130"/>
      <c r="FP18" s="130"/>
      <c r="FQ18" s="130"/>
      <c r="FR18" s="130"/>
      <c r="FS18" s="130"/>
      <c r="FT18" s="130"/>
      <c r="FU18" s="130"/>
      <c r="FV18" s="130"/>
      <c r="FW18" s="130"/>
      <c r="FX18" s="130"/>
      <c r="FY18" s="130"/>
      <c r="FZ18" s="130"/>
      <c r="GA18" s="130"/>
      <c r="GB18" s="130"/>
      <c r="GC18" s="130"/>
      <c r="GD18" s="130"/>
      <c r="GE18" s="130"/>
      <c r="GF18" s="130"/>
      <c r="GG18" s="130"/>
      <c r="GH18" s="130"/>
      <c r="GI18" s="130"/>
      <c r="GJ18" s="130"/>
      <c r="GK18" s="130"/>
      <c r="GL18" s="130"/>
      <c r="GM18" s="130"/>
      <c r="GN18" s="130"/>
      <c r="GO18" s="130"/>
      <c r="GP18" s="130"/>
      <c r="GQ18" s="130"/>
      <c r="GR18" s="130"/>
      <c r="GS18" s="130"/>
      <c r="GT18" s="130"/>
      <c r="GU18" s="130"/>
      <c r="GV18" s="130"/>
      <c r="GW18" s="130"/>
      <c r="GX18" s="130"/>
      <c r="GY18" s="130"/>
      <c r="GZ18" s="130"/>
      <c r="HA18" s="130"/>
      <c r="HB18" s="130"/>
      <c r="HC18" s="130"/>
      <c r="HD18" s="130"/>
      <c r="HE18" s="130"/>
      <c r="HF18" s="130"/>
      <c r="HG18" s="130"/>
      <c r="HH18" s="130"/>
      <c r="HI18" s="130"/>
      <c r="HJ18" s="130"/>
      <c r="HK18" s="130"/>
      <c r="HL18" s="130"/>
      <c r="HM18" s="130"/>
      <c r="HN18" s="130"/>
      <c r="HO18" s="130"/>
      <c r="HP18" s="130"/>
      <c r="HQ18" s="130"/>
      <c r="HR18" s="130"/>
      <c r="HS18" s="130"/>
      <c r="HT18" s="130"/>
      <c r="HU18" s="130"/>
      <c r="HV18" s="130"/>
      <c r="HW18" s="130"/>
      <c r="HX18" s="130"/>
      <c r="HY18" s="130"/>
      <c r="HZ18" s="130"/>
      <c r="IA18" s="130"/>
      <c r="IB18" s="130"/>
      <c r="IC18" s="130"/>
      <c r="ID18" s="130"/>
      <c r="IE18" s="130"/>
      <c r="IF18" s="130"/>
      <c r="IG18" s="130"/>
      <c r="IH18" s="130"/>
      <c r="II18" s="130"/>
      <c r="IJ18" s="130"/>
      <c r="IK18" s="130"/>
      <c r="IL18" s="130"/>
      <c r="IM18" s="130"/>
      <c r="IN18" s="130"/>
      <c r="IO18" s="130"/>
      <c r="IP18" s="130"/>
      <c r="IQ18" s="130"/>
      <c r="IR18" s="130"/>
      <c r="IS18" s="130"/>
      <c r="IT18" s="130"/>
      <c r="IU18" s="130"/>
      <c r="IV18" s="130"/>
      <c r="IW18" s="130"/>
      <c r="IX18" s="130"/>
    </row>
    <row r="19" spans="1:258" s="40" customFormat="1" ht="9.75" customHeight="1">
      <c r="A19" s="27"/>
      <c r="B19" s="27"/>
      <c r="C19" s="27"/>
      <c r="D19" s="27"/>
      <c r="E19" s="27"/>
      <c r="F19" s="27"/>
      <c r="G19" s="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c r="IR19" s="127"/>
      <c r="IS19" s="127"/>
      <c r="IT19" s="127"/>
      <c r="IU19" s="127"/>
      <c r="IV19" s="127"/>
      <c r="IW19" s="127"/>
      <c r="IX19" s="127"/>
    </row>
    <row r="20" spans="1:258" ht="23.25" customHeight="1">
      <c r="A20" s="24" t="s">
        <v>38</v>
      </c>
      <c r="B20" s="24"/>
      <c r="C20" s="25"/>
      <c r="D20" s="24"/>
      <c r="E20" s="24"/>
      <c r="F20" s="24"/>
      <c r="G20" s="24"/>
      <c r="H20" s="26"/>
      <c r="I20" s="128"/>
      <c r="J20" s="954"/>
      <c r="K20" s="954"/>
      <c r="L20" s="954"/>
      <c r="M20" s="954"/>
      <c r="N20" s="954"/>
      <c r="O20" s="954"/>
      <c r="P20" s="954"/>
      <c r="Q20" s="954"/>
      <c r="R20" s="954"/>
      <c r="S20" s="954"/>
      <c r="T20" s="954"/>
      <c r="U20" s="954"/>
      <c r="V20" s="954"/>
      <c r="W20" s="954"/>
      <c r="X20" s="954"/>
      <c r="Y20" s="954"/>
      <c r="Z20" s="954"/>
      <c r="AA20" s="954"/>
      <c r="AB20" s="954"/>
      <c r="AC20" s="954"/>
      <c r="AD20" s="954"/>
      <c r="AE20" s="954"/>
      <c r="AF20" s="954"/>
      <c r="AG20" s="954"/>
      <c r="AH20" s="954"/>
      <c r="AI20" s="954"/>
      <c r="AJ20" s="954"/>
      <c r="AK20" s="954"/>
      <c r="AL20" s="954"/>
      <c r="AM20" s="954"/>
      <c r="AN20" s="954"/>
      <c r="AO20" s="954"/>
      <c r="AP20" s="954"/>
      <c r="AQ20" s="954"/>
      <c r="AR20" s="954"/>
      <c r="AS20" s="954"/>
      <c r="AT20" s="954"/>
      <c r="AU20" s="954"/>
      <c r="AV20" s="954"/>
      <c r="AW20" s="954"/>
      <c r="AX20" s="954"/>
      <c r="AY20" s="954"/>
      <c r="AZ20" s="954"/>
      <c r="BA20" s="954"/>
      <c r="BB20" s="954"/>
      <c r="BC20" s="954"/>
      <c r="BD20" s="954"/>
      <c r="BE20" s="954"/>
      <c r="BF20" s="954"/>
      <c r="BG20" s="954"/>
      <c r="BH20" s="954"/>
      <c r="BI20" s="954"/>
      <c r="BJ20" s="954"/>
      <c r="BK20" s="954"/>
      <c r="BL20" s="954"/>
      <c r="BM20" s="954"/>
      <c r="BN20" s="954"/>
      <c r="BO20" s="954"/>
      <c r="BP20" s="954"/>
      <c r="BQ20" s="954"/>
      <c r="BR20" s="954"/>
      <c r="BS20" s="954"/>
      <c r="BT20" s="954"/>
      <c r="BU20" s="954"/>
      <c r="BV20" s="954"/>
      <c r="BW20" s="954"/>
      <c r="BX20" s="954"/>
      <c r="BY20" s="954"/>
      <c r="BZ20" s="954"/>
      <c r="CA20" s="954"/>
      <c r="CB20" s="954"/>
      <c r="CC20" s="954"/>
      <c r="CD20" s="954"/>
      <c r="CE20" s="954"/>
      <c r="CF20" s="954"/>
      <c r="CG20" s="954"/>
      <c r="CH20" s="954"/>
      <c r="CI20" s="954"/>
      <c r="CJ20" s="954"/>
      <c r="CK20" s="954"/>
      <c r="CL20" s="954"/>
      <c r="CM20" s="954"/>
      <c r="CN20" s="954"/>
      <c r="CO20" s="954"/>
      <c r="CP20" s="954"/>
      <c r="CQ20" s="954"/>
      <c r="CR20" s="954"/>
      <c r="CS20" s="954"/>
      <c r="CT20" s="954"/>
      <c r="CU20" s="954"/>
      <c r="CV20" s="954"/>
      <c r="CW20" s="954"/>
      <c r="CX20" s="954"/>
      <c r="CY20" s="954"/>
      <c r="CZ20" s="954"/>
      <c r="DA20" s="954"/>
      <c r="DB20" s="954"/>
      <c r="DC20" s="954"/>
      <c r="DD20" s="954"/>
      <c r="DE20" s="954"/>
      <c r="DF20" s="954"/>
      <c r="DG20" s="954"/>
      <c r="DH20" s="954"/>
      <c r="DI20" s="954"/>
      <c r="DJ20" s="954"/>
      <c r="DK20" s="954"/>
      <c r="DL20" s="954"/>
      <c r="DM20" s="954"/>
      <c r="DN20" s="954"/>
      <c r="DO20" s="954"/>
      <c r="DP20" s="954"/>
      <c r="DQ20" s="954"/>
      <c r="DR20" s="954"/>
      <c r="DS20" s="954"/>
      <c r="DT20" s="954"/>
      <c r="DU20" s="954"/>
      <c r="DV20" s="954"/>
      <c r="DW20" s="954"/>
      <c r="DX20" s="954"/>
      <c r="DY20" s="954"/>
      <c r="DZ20" s="954"/>
      <c r="EA20" s="954"/>
      <c r="EB20" s="954"/>
      <c r="EC20" s="954"/>
      <c r="ED20" s="954"/>
      <c r="EE20" s="954"/>
      <c r="EF20" s="954"/>
      <c r="EG20" s="954"/>
      <c r="EH20" s="954"/>
      <c r="EI20" s="954"/>
      <c r="EJ20" s="954"/>
      <c r="EK20" s="954"/>
      <c r="EL20" s="954"/>
      <c r="EM20" s="954"/>
      <c r="EN20" s="954"/>
      <c r="EO20" s="954"/>
      <c r="EP20" s="954"/>
      <c r="EQ20" s="954"/>
      <c r="ER20" s="954"/>
      <c r="ES20" s="954"/>
      <c r="ET20" s="954"/>
      <c r="EU20" s="954"/>
      <c r="EV20" s="954"/>
      <c r="EW20" s="954"/>
      <c r="EX20" s="954"/>
      <c r="EY20" s="954"/>
      <c r="EZ20" s="954"/>
      <c r="FA20" s="954"/>
      <c r="FB20" s="954"/>
      <c r="FC20" s="954"/>
      <c r="FD20" s="954"/>
      <c r="FE20" s="954"/>
      <c r="FF20" s="954"/>
      <c r="FG20" s="954"/>
      <c r="FH20" s="954"/>
      <c r="FI20" s="954"/>
      <c r="FJ20" s="954"/>
      <c r="FK20" s="954"/>
      <c r="FL20" s="954"/>
      <c r="FM20" s="954"/>
      <c r="FN20" s="954"/>
      <c r="FO20" s="954"/>
      <c r="FP20" s="954"/>
      <c r="FQ20" s="954"/>
      <c r="FR20" s="954"/>
      <c r="FS20" s="954"/>
      <c r="FT20" s="954"/>
      <c r="FU20" s="954"/>
      <c r="FV20" s="954"/>
      <c r="FW20" s="954"/>
      <c r="FX20" s="954"/>
      <c r="FY20" s="954"/>
      <c r="FZ20" s="954"/>
      <c r="GA20" s="954"/>
      <c r="GB20" s="954"/>
      <c r="GC20" s="954"/>
      <c r="GD20" s="954"/>
      <c r="GE20" s="954"/>
      <c r="GF20" s="954"/>
      <c r="GG20" s="954"/>
      <c r="GH20" s="954"/>
      <c r="GI20" s="954"/>
      <c r="GJ20" s="954"/>
      <c r="GK20" s="954"/>
      <c r="GL20" s="954"/>
      <c r="GM20" s="954"/>
      <c r="GN20" s="954"/>
      <c r="GO20" s="954"/>
      <c r="GP20" s="954"/>
      <c r="GQ20" s="954"/>
      <c r="GR20" s="954"/>
      <c r="GS20" s="954"/>
      <c r="GT20" s="954"/>
      <c r="GU20" s="954"/>
      <c r="GV20" s="954"/>
      <c r="GW20" s="954"/>
      <c r="GX20" s="954"/>
      <c r="GY20" s="954"/>
      <c r="GZ20" s="954"/>
      <c r="HA20" s="954"/>
      <c r="HB20" s="954"/>
      <c r="HC20" s="954"/>
      <c r="HD20" s="954"/>
      <c r="HE20" s="954"/>
      <c r="HF20" s="954"/>
      <c r="HG20" s="954"/>
      <c r="HH20" s="954"/>
      <c r="HI20" s="954"/>
      <c r="HJ20" s="954"/>
      <c r="HK20" s="954"/>
      <c r="HL20" s="954"/>
      <c r="HM20" s="954"/>
      <c r="HN20" s="954"/>
      <c r="HO20" s="954"/>
      <c r="HP20" s="954"/>
      <c r="HQ20" s="954"/>
      <c r="HR20" s="954"/>
      <c r="HS20" s="954"/>
      <c r="HT20" s="954"/>
      <c r="HU20" s="954"/>
      <c r="HV20" s="954"/>
      <c r="HW20" s="954"/>
      <c r="HX20" s="954"/>
      <c r="HY20" s="954"/>
      <c r="HZ20" s="954"/>
      <c r="IA20" s="954"/>
      <c r="IB20" s="954"/>
      <c r="IC20" s="954"/>
      <c r="ID20" s="954"/>
      <c r="IE20" s="954"/>
      <c r="IF20" s="954"/>
      <c r="IG20" s="954"/>
      <c r="IH20" s="954"/>
      <c r="II20" s="954"/>
      <c r="IJ20" s="954"/>
      <c r="IK20" s="954"/>
      <c r="IL20" s="954"/>
      <c r="IM20" s="954"/>
      <c r="IN20" s="954"/>
      <c r="IO20" s="954"/>
      <c r="IP20" s="954"/>
      <c r="IQ20" s="954"/>
      <c r="IR20" s="954"/>
      <c r="IS20" s="954"/>
      <c r="IT20" s="954"/>
      <c r="IU20" s="954"/>
      <c r="IV20" s="954"/>
      <c r="IW20" s="954"/>
      <c r="IX20" s="954"/>
    </row>
    <row r="21" spans="1:258" ht="21.75" customHeight="1">
      <c r="A21" s="22" t="s">
        <v>39</v>
      </c>
    </row>
    <row r="22" spans="1:258" ht="21" customHeight="1">
      <c r="A22" s="27"/>
      <c r="B22" s="955" t="s">
        <v>1853</v>
      </c>
      <c r="C22" s="956"/>
      <c r="D22" s="955" t="s">
        <v>1162</v>
      </c>
      <c r="E22" s="956"/>
      <c r="F22" s="692" t="s">
        <v>1854</v>
      </c>
      <c r="G22" s="696" t="s">
        <v>37</v>
      </c>
    </row>
    <row r="23" spans="1:258" s="447" customFormat="1" ht="30" customHeight="1">
      <c r="A23" s="27"/>
      <c r="B23" s="983" t="s">
        <v>1861</v>
      </c>
      <c r="C23" s="984"/>
      <c r="D23" s="987" t="s">
        <v>1522</v>
      </c>
      <c r="E23" s="988"/>
      <c r="F23" s="946" t="s">
        <v>2037</v>
      </c>
      <c r="G23" s="705" t="s">
        <v>1862</v>
      </c>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5"/>
      <c r="CO23" s="425"/>
      <c r="CP23" s="425"/>
      <c r="CQ23" s="425"/>
      <c r="CR23" s="425"/>
      <c r="CS23" s="425"/>
      <c r="CT23" s="425"/>
      <c r="CU23" s="425"/>
      <c r="CV23" s="425"/>
      <c r="CW23" s="425"/>
      <c r="CX23" s="425"/>
      <c r="CY23" s="425"/>
      <c r="CZ23" s="425"/>
      <c r="DA23" s="425"/>
      <c r="DB23" s="425"/>
      <c r="DC23" s="425"/>
      <c r="DD23" s="425"/>
      <c r="DE23" s="425"/>
      <c r="DF23" s="425"/>
      <c r="DG23" s="425"/>
      <c r="DH23" s="425"/>
      <c r="DI23" s="425"/>
      <c r="DJ23" s="425"/>
      <c r="DK23" s="425"/>
      <c r="DL23" s="425"/>
      <c r="DM23" s="425"/>
      <c r="DN23" s="425"/>
      <c r="DO23" s="425"/>
      <c r="DP23" s="425"/>
      <c r="DQ23" s="425"/>
      <c r="DR23" s="425"/>
      <c r="DS23" s="425"/>
      <c r="DT23" s="425"/>
      <c r="DU23" s="425"/>
      <c r="DV23" s="425"/>
      <c r="DW23" s="425"/>
      <c r="DX23" s="425"/>
      <c r="DY23" s="425"/>
      <c r="DZ23" s="425"/>
      <c r="EA23" s="425"/>
      <c r="EB23" s="425"/>
      <c r="EC23" s="425"/>
      <c r="ED23" s="425"/>
      <c r="EE23" s="425"/>
      <c r="EF23" s="425"/>
      <c r="EG23" s="425"/>
      <c r="EH23" s="425"/>
      <c r="EI23" s="425"/>
      <c r="EJ23" s="425"/>
      <c r="EK23" s="425"/>
      <c r="EL23" s="425"/>
      <c r="EM23" s="425"/>
      <c r="EN23" s="425"/>
      <c r="EO23" s="425"/>
      <c r="EP23" s="425"/>
      <c r="EQ23" s="425"/>
      <c r="ER23" s="425"/>
      <c r="ES23" s="425"/>
      <c r="ET23" s="425"/>
      <c r="EU23" s="425"/>
      <c r="EV23" s="425"/>
      <c r="EW23" s="425"/>
      <c r="EX23" s="425"/>
      <c r="EY23" s="425"/>
      <c r="EZ23" s="425"/>
      <c r="FA23" s="425"/>
      <c r="FB23" s="425"/>
      <c r="FC23" s="425"/>
      <c r="FD23" s="425"/>
      <c r="FE23" s="425"/>
      <c r="FF23" s="425"/>
      <c r="FG23" s="425"/>
      <c r="FH23" s="425"/>
      <c r="FI23" s="425"/>
      <c r="FJ23" s="425"/>
      <c r="FK23" s="425"/>
      <c r="FL23" s="425"/>
      <c r="FM23" s="425"/>
      <c r="FN23" s="425"/>
      <c r="FO23" s="425"/>
      <c r="FP23" s="425"/>
      <c r="FQ23" s="425"/>
      <c r="FR23" s="425"/>
      <c r="FS23" s="425"/>
      <c r="FT23" s="425"/>
      <c r="FU23" s="425"/>
      <c r="FV23" s="425"/>
      <c r="FW23" s="425"/>
      <c r="FX23" s="425"/>
      <c r="FY23" s="425"/>
      <c r="FZ23" s="425"/>
      <c r="GA23" s="425"/>
      <c r="GB23" s="425"/>
      <c r="GC23" s="425"/>
      <c r="GD23" s="425"/>
      <c r="GE23" s="425"/>
      <c r="GF23" s="425"/>
      <c r="GG23" s="425"/>
      <c r="GH23" s="425"/>
      <c r="GI23" s="425"/>
      <c r="GJ23" s="425"/>
      <c r="GK23" s="425"/>
      <c r="GL23" s="425"/>
      <c r="GM23" s="425"/>
      <c r="GN23" s="425"/>
      <c r="GO23" s="425"/>
      <c r="GP23" s="425"/>
      <c r="GQ23" s="425"/>
      <c r="GR23" s="425"/>
      <c r="GS23" s="425"/>
      <c r="GT23" s="425"/>
      <c r="GU23" s="425"/>
      <c r="GV23" s="425"/>
      <c r="GW23" s="425"/>
      <c r="GX23" s="425"/>
      <c r="GY23" s="425"/>
      <c r="GZ23" s="425"/>
      <c r="HA23" s="425"/>
      <c r="HB23" s="425"/>
      <c r="HC23" s="425"/>
      <c r="HD23" s="425"/>
      <c r="HE23" s="425"/>
      <c r="HF23" s="425"/>
      <c r="HG23" s="425"/>
      <c r="HH23" s="425"/>
      <c r="HI23" s="425"/>
      <c r="HJ23" s="425"/>
      <c r="HK23" s="425"/>
      <c r="HL23" s="425"/>
      <c r="HM23" s="425"/>
      <c r="HN23" s="425"/>
      <c r="HO23" s="425"/>
      <c r="HP23" s="425"/>
      <c r="HQ23" s="425"/>
      <c r="HR23" s="425"/>
      <c r="HS23" s="425"/>
      <c r="HT23" s="425"/>
      <c r="HU23" s="425"/>
      <c r="HV23" s="425"/>
      <c r="HW23" s="425"/>
      <c r="HX23" s="425"/>
      <c r="HY23" s="425"/>
      <c r="HZ23" s="425"/>
      <c r="IA23" s="425"/>
      <c r="IB23" s="425"/>
      <c r="IC23" s="425"/>
      <c r="ID23" s="425"/>
      <c r="IE23" s="425"/>
      <c r="IF23" s="425"/>
      <c r="IG23" s="425"/>
      <c r="IH23" s="425"/>
      <c r="II23" s="425"/>
      <c r="IJ23" s="425"/>
      <c r="IK23" s="425"/>
      <c r="IL23" s="425"/>
      <c r="IM23" s="425"/>
      <c r="IN23" s="425"/>
      <c r="IO23" s="425"/>
      <c r="IP23" s="425"/>
      <c r="IQ23" s="425"/>
      <c r="IR23" s="425"/>
      <c r="IS23" s="425"/>
      <c r="IT23" s="425"/>
      <c r="IU23" s="425"/>
      <c r="IV23" s="425"/>
      <c r="IW23" s="425"/>
      <c r="IX23" s="425"/>
    </row>
    <row r="24" spans="1:258" s="447" customFormat="1" ht="30" customHeight="1">
      <c r="A24" s="27"/>
      <c r="B24" s="985"/>
      <c r="C24" s="986"/>
      <c r="D24" s="989"/>
      <c r="E24" s="990"/>
      <c r="F24" s="946" t="s">
        <v>2037</v>
      </c>
      <c r="G24" s="705" t="s">
        <v>1863</v>
      </c>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5"/>
      <c r="CE24" s="425"/>
      <c r="CF24" s="425"/>
      <c r="CG24" s="425"/>
      <c r="CH24" s="425"/>
      <c r="CI24" s="425"/>
      <c r="CJ24" s="425"/>
      <c r="CK24" s="425"/>
      <c r="CL24" s="425"/>
      <c r="CM24" s="425"/>
      <c r="CN24" s="425"/>
      <c r="CO24" s="425"/>
      <c r="CP24" s="425"/>
      <c r="CQ24" s="425"/>
      <c r="CR24" s="425"/>
      <c r="CS24" s="425"/>
      <c r="CT24" s="425"/>
      <c r="CU24" s="425"/>
      <c r="CV24" s="425"/>
      <c r="CW24" s="425"/>
      <c r="CX24" s="425"/>
      <c r="CY24" s="425"/>
      <c r="CZ24" s="425"/>
      <c r="DA24" s="425"/>
      <c r="DB24" s="425"/>
      <c r="DC24" s="425"/>
      <c r="DD24" s="425"/>
      <c r="DE24" s="425"/>
      <c r="DF24" s="425"/>
      <c r="DG24" s="425"/>
      <c r="DH24" s="425"/>
      <c r="DI24" s="425"/>
      <c r="DJ24" s="425"/>
      <c r="DK24" s="425"/>
      <c r="DL24" s="425"/>
      <c r="DM24" s="425"/>
      <c r="DN24" s="425"/>
      <c r="DO24" s="425"/>
      <c r="DP24" s="425"/>
      <c r="DQ24" s="425"/>
      <c r="DR24" s="425"/>
      <c r="DS24" s="425"/>
      <c r="DT24" s="425"/>
      <c r="DU24" s="425"/>
      <c r="DV24" s="425"/>
      <c r="DW24" s="425"/>
      <c r="DX24" s="425"/>
      <c r="DY24" s="425"/>
      <c r="DZ24" s="425"/>
      <c r="EA24" s="425"/>
      <c r="EB24" s="425"/>
      <c r="EC24" s="425"/>
      <c r="ED24" s="425"/>
      <c r="EE24" s="425"/>
      <c r="EF24" s="425"/>
      <c r="EG24" s="425"/>
      <c r="EH24" s="425"/>
      <c r="EI24" s="425"/>
      <c r="EJ24" s="425"/>
      <c r="EK24" s="425"/>
      <c r="EL24" s="425"/>
      <c r="EM24" s="425"/>
      <c r="EN24" s="425"/>
      <c r="EO24" s="425"/>
      <c r="EP24" s="425"/>
      <c r="EQ24" s="425"/>
      <c r="ER24" s="425"/>
      <c r="ES24" s="425"/>
      <c r="ET24" s="425"/>
      <c r="EU24" s="425"/>
      <c r="EV24" s="425"/>
      <c r="EW24" s="425"/>
      <c r="EX24" s="425"/>
      <c r="EY24" s="425"/>
      <c r="EZ24" s="425"/>
      <c r="FA24" s="425"/>
      <c r="FB24" s="425"/>
      <c r="FC24" s="425"/>
      <c r="FD24" s="425"/>
      <c r="FE24" s="425"/>
      <c r="FF24" s="425"/>
      <c r="FG24" s="425"/>
      <c r="FH24" s="425"/>
      <c r="FI24" s="425"/>
      <c r="FJ24" s="425"/>
      <c r="FK24" s="425"/>
      <c r="FL24" s="425"/>
      <c r="FM24" s="425"/>
      <c r="FN24" s="425"/>
      <c r="FO24" s="425"/>
      <c r="FP24" s="425"/>
      <c r="FQ24" s="425"/>
      <c r="FR24" s="425"/>
      <c r="FS24" s="425"/>
      <c r="FT24" s="425"/>
      <c r="FU24" s="425"/>
      <c r="FV24" s="425"/>
      <c r="FW24" s="425"/>
      <c r="FX24" s="425"/>
      <c r="FY24" s="425"/>
      <c r="FZ24" s="425"/>
      <c r="GA24" s="425"/>
      <c r="GB24" s="425"/>
      <c r="GC24" s="425"/>
      <c r="GD24" s="425"/>
      <c r="GE24" s="425"/>
      <c r="GF24" s="425"/>
      <c r="GG24" s="425"/>
      <c r="GH24" s="425"/>
      <c r="GI24" s="425"/>
      <c r="GJ24" s="425"/>
      <c r="GK24" s="425"/>
      <c r="GL24" s="425"/>
      <c r="GM24" s="425"/>
      <c r="GN24" s="425"/>
      <c r="GO24" s="425"/>
      <c r="GP24" s="425"/>
      <c r="GQ24" s="425"/>
      <c r="GR24" s="425"/>
      <c r="GS24" s="425"/>
      <c r="GT24" s="425"/>
      <c r="GU24" s="425"/>
      <c r="GV24" s="425"/>
      <c r="GW24" s="425"/>
      <c r="GX24" s="425"/>
      <c r="GY24" s="425"/>
      <c r="GZ24" s="425"/>
      <c r="HA24" s="425"/>
      <c r="HB24" s="425"/>
      <c r="HC24" s="425"/>
      <c r="HD24" s="425"/>
      <c r="HE24" s="425"/>
      <c r="HF24" s="425"/>
      <c r="HG24" s="425"/>
      <c r="HH24" s="425"/>
      <c r="HI24" s="425"/>
      <c r="HJ24" s="425"/>
      <c r="HK24" s="425"/>
      <c r="HL24" s="425"/>
      <c r="HM24" s="425"/>
      <c r="HN24" s="425"/>
      <c r="HO24" s="425"/>
      <c r="HP24" s="425"/>
      <c r="HQ24" s="425"/>
      <c r="HR24" s="425"/>
      <c r="HS24" s="425"/>
      <c r="HT24" s="425"/>
      <c r="HU24" s="425"/>
      <c r="HV24" s="425"/>
      <c r="HW24" s="425"/>
      <c r="HX24" s="425"/>
      <c r="HY24" s="425"/>
      <c r="HZ24" s="425"/>
      <c r="IA24" s="425"/>
      <c r="IB24" s="425"/>
      <c r="IC24" s="425"/>
      <c r="ID24" s="425"/>
      <c r="IE24" s="425"/>
      <c r="IF24" s="425"/>
      <c r="IG24" s="425"/>
      <c r="IH24" s="425"/>
      <c r="II24" s="425"/>
      <c r="IJ24" s="425"/>
      <c r="IK24" s="425"/>
      <c r="IL24" s="425"/>
      <c r="IM24" s="425"/>
      <c r="IN24" s="425"/>
      <c r="IO24" s="425"/>
      <c r="IP24" s="425"/>
      <c r="IQ24" s="425"/>
      <c r="IR24" s="425"/>
      <c r="IS24" s="425"/>
      <c r="IT24" s="425"/>
      <c r="IU24" s="425"/>
      <c r="IV24" s="425"/>
      <c r="IW24" s="425"/>
      <c r="IX24" s="425"/>
    </row>
    <row r="25" spans="1:258" s="447" customFormat="1" ht="48.75" customHeight="1">
      <c r="A25" s="27"/>
      <c r="B25" s="691"/>
      <c r="C25" s="690" t="s">
        <v>1947</v>
      </c>
      <c r="D25" s="979" t="s">
        <v>1864</v>
      </c>
      <c r="E25" s="980"/>
      <c r="F25" s="946" t="s">
        <v>2037</v>
      </c>
      <c r="G25" s="705" t="s">
        <v>1875</v>
      </c>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5"/>
      <c r="AW25" s="425"/>
      <c r="AX25" s="425"/>
      <c r="AY25" s="425"/>
      <c r="AZ25" s="425"/>
      <c r="BA25" s="425"/>
      <c r="BB25" s="425"/>
      <c r="BC25" s="425"/>
      <c r="BD25" s="425"/>
      <c r="BE25" s="425"/>
      <c r="BF25" s="425"/>
      <c r="BG25" s="425"/>
      <c r="BH25" s="425"/>
      <c r="BI25" s="425"/>
      <c r="BJ25" s="425"/>
      <c r="BK25" s="425"/>
      <c r="BL25" s="425"/>
      <c r="BM25" s="425"/>
      <c r="BN25" s="425"/>
      <c r="BO25" s="425"/>
      <c r="BP25" s="425"/>
      <c r="BQ25" s="425"/>
      <c r="BR25" s="425"/>
      <c r="BS25" s="425"/>
      <c r="BT25" s="425"/>
      <c r="BU25" s="425"/>
      <c r="BV25" s="425"/>
      <c r="BW25" s="425"/>
      <c r="BX25" s="425"/>
      <c r="BY25" s="425"/>
      <c r="BZ25" s="425"/>
      <c r="CA25" s="425"/>
      <c r="CB25" s="425"/>
      <c r="CC25" s="425"/>
      <c r="CD25" s="425"/>
      <c r="CE25" s="425"/>
      <c r="CF25" s="425"/>
      <c r="CG25" s="425"/>
      <c r="CH25" s="425"/>
      <c r="CI25" s="425"/>
      <c r="CJ25" s="425"/>
      <c r="CK25" s="425"/>
      <c r="CL25" s="425"/>
      <c r="CM25" s="425"/>
      <c r="CN25" s="425"/>
      <c r="CO25" s="425"/>
      <c r="CP25" s="425"/>
      <c r="CQ25" s="425"/>
      <c r="CR25" s="425"/>
      <c r="CS25" s="425"/>
      <c r="CT25" s="425"/>
      <c r="CU25" s="425"/>
      <c r="CV25" s="425"/>
      <c r="CW25" s="425"/>
      <c r="CX25" s="425"/>
      <c r="CY25" s="425"/>
      <c r="CZ25" s="425"/>
      <c r="DA25" s="425"/>
      <c r="DB25" s="425"/>
      <c r="DC25" s="425"/>
      <c r="DD25" s="425"/>
      <c r="DE25" s="425"/>
      <c r="DF25" s="425"/>
      <c r="DG25" s="425"/>
      <c r="DH25" s="425"/>
      <c r="DI25" s="425"/>
      <c r="DJ25" s="425"/>
      <c r="DK25" s="425"/>
      <c r="DL25" s="425"/>
      <c r="DM25" s="425"/>
      <c r="DN25" s="425"/>
      <c r="DO25" s="425"/>
      <c r="DP25" s="425"/>
      <c r="DQ25" s="425"/>
      <c r="DR25" s="425"/>
      <c r="DS25" s="425"/>
      <c r="DT25" s="425"/>
      <c r="DU25" s="425"/>
      <c r="DV25" s="425"/>
      <c r="DW25" s="425"/>
      <c r="DX25" s="425"/>
      <c r="DY25" s="425"/>
      <c r="DZ25" s="425"/>
      <c r="EA25" s="425"/>
      <c r="EB25" s="425"/>
      <c r="EC25" s="425"/>
      <c r="ED25" s="425"/>
      <c r="EE25" s="425"/>
      <c r="EF25" s="425"/>
      <c r="EG25" s="425"/>
      <c r="EH25" s="425"/>
      <c r="EI25" s="425"/>
      <c r="EJ25" s="425"/>
      <c r="EK25" s="425"/>
      <c r="EL25" s="425"/>
      <c r="EM25" s="425"/>
      <c r="EN25" s="425"/>
      <c r="EO25" s="425"/>
      <c r="EP25" s="425"/>
      <c r="EQ25" s="425"/>
      <c r="ER25" s="425"/>
      <c r="ES25" s="425"/>
      <c r="ET25" s="425"/>
      <c r="EU25" s="425"/>
      <c r="EV25" s="425"/>
      <c r="EW25" s="425"/>
      <c r="EX25" s="425"/>
      <c r="EY25" s="425"/>
      <c r="EZ25" s="425"/>
      <c r="FA25" s="425"/>
      <c r="FB25" s="425"/>
      <c r="FC25" s="425"/>
      <c r="FD25" s="425"/>
      <c r="FE25" s="425"/>
      <c r="FF25" s="425"/>
      <c r="FG25" s="425"/>
      <c r="FH25" s="425"/>
      <c r="FI25" s="425"/>
      <c r="FJ25" s="425"/>
      <c r="FK25" s="425"/>
      <c r="FL25" s="425"/>
      <c r="FM25" s="425"/>
      <c r="FN25" s="425"/>
      <c r="FO25" s="425"/>
      <c r="FP25" s="425"/>
      <c r="FQ25" s="425"/>
      <c r="FR25" s="425"/>
      <c r="FS25" s="425"/>
      <c r="FT25" s="425"/>
      <c r="FU25" s="425"/>
      <c r="FV25" s="425"/>
      <c r="FW25" s="425"/>
      <c r="FX25" s="425"/>
      <c r="FY25" s="425"/>
      <c r="FZ25" s="425"/>
      <c r="GA25" s="425"/>
      <c r="GB25" s="425"/>
      <c r="GC25" s="425"/>
      <c r="GD25" s="425"/>
      <c r="GE25" s="425"/>
      <c r="GF25" s="425"/>
      <c r="GG25" s="425"/>
      <c r="GH25" s="425"/>
      <c r="GI25" s="425"/>
      <c r="GJ25" s="425"/>
      <c r="GK25" s="425"/>
      <c r="GL25" s="425"/>
      <c r="GM25" s="425"/>
      <c r="GN25" s="425"/>
      <c r="GO25" s="425"/>
      <c r="GP25" s="425"/>
      <c r="GQ25" s="425"/>
      <c r="GR25" s="425"/>
      <c r="GS25" s="425"/>
      <c r="GT25" s="425"/>
      <c r="GU25" s="425"/>
      <c r="GV25" s="425"/>
      <c r="GW25" s="425"/>
      <c r="GX25" s="425"/>
      <c r="GY25" s="425"/>
      <c r="GZ25" s="425"/>
      <c r="HA25" s="425"/>
      <c r="HB25" s="425"/>
      <c r="HC25" s="425"/>
      <c r="HD25" s="425"/>
      <c r="HE25" s="425"/>
      <c r="HF25" s="425"/>
      <c r="HG25" s="425"/>
      <c r="HH25" s="425"/>
      <c r="HI25" s="425"/>
      <c r="HJ25" s="425"/>
      <c r="HK25" s="425"/>
      <c r="HL25" s="425"/>
      <c r="HM25" s="425"/>
      <c r="HN25" s="425"/>
      <c r="HO25" s="425"/>
      <c r="HP25" s="425"/>
      <c r="HQ25" s="425"/>
      <c r="HR25" s="425"/>
      <c r="HS25" s="425"/>
      <c r="HT25" s="425"/>
      <c r="HU25" s="425"/>
      <c r="HV25" s="425"/>
      <c r="HW25" s="425"/>
      <c r="HX25" s="425"/>
      <c r="HY25" s="425"/>
      <c r="HZ25" s="425"/>
      <c r="IA25" s="425"/>
      <c r="IB25" s="425"/>
      <c r="IC25" s="425"/>
      <c r="ID25" s="425"/>
      <c r="IE25" s="425"/>
      <c r="IF25" s="425"/>
      <c r="IG25" s="425"/>
      <c r="IH25" s="425"/>
      <c r="II25" s="425"/>
      <c r="IJ25" s="425"/>
      <c r="IK25" s="425"/>
      <c r="IL25" s="425"/>
      <c r="IM25" s="425"/>
      <c r="IN25" s="425"/>
      <c r="IO25" s="425"/>
      <c r="IP25" s="425"/>
      <c r="IQ25" s="425"/>
      <c r="IR25" s="425"/>
      <c r="IS25" s="425"/>
      <c r="IT25" s="425"/>
      <c r="IU25" s="425"/>
      <c r="IV25" s="425"/>
      <c r="IW25" s="425"/>
      <c r="IX25" s="425"/>
    </row>
    <row r="26" spans="1:258" s="102" customFormat="1" ht="33" customHeight="1">
      <c r="A26" s="27"/>
      <c r="B26" s="689"/>
      <c r="C26" s="84" t="s">
        <v>1847</v>
      </c>
      <c r="D26" s="977" t="s">
        <v>1848</v>
      </c>
      <c r="E26" s="978"/>
      <c r="F26" s="946" t="s">
        <v>2037</v>
      </c>
      <c r="G26" s="706" t="s">
        <v>1876</v>
      </c>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127"/>
      <c r="EH26" s="127"/>
      <c r="EI26" s="127"/>
      <c r="EJ26" s="127"/>
      <c r="EK26" s="127"/>
      <c r="EL26" s="127"/>
      <c r="EM26" s="127"/>
      <c r="EN26" s="127"/>
      <c r="EO26" s="127"/>
      <c r="EP26" s="127"/>
      <c r="EQ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7"/>
      <c r="IP26" s="127"/>
      <c r="IQ26" s="127"/>
      <c r="IR26" s="127"/>
      <c r="IS26" s="127"/>
      <c r="IT26" s="127"/>
      <c r="IU26" s="127"/>
      <c r="IV26" s="127"/>
      <c r="IW26" s="127"/>
      <c r="IX26" s="127"/>
    </row>
    <row r="27" spans="1:258" ht="33" customHeight="1">
      <c r="A27" s="27"/>
      <c r="B27" s="689"/>
      <c r="C27" s="84" t="s">
        <v>1849</v>
      </c>
      <c r="D27" s="977" t="s">
        <v>1850</v>
      </c>
      <c r="E27" s="978"/>
      <c r="F27" s="946" t="s">
        <v>2037</v>
      </c>
      <c r="G27" s="706" t="s">
        <v>1877</v>
      </c>
    </row>
    <row r="28" spans="1:258" ht="33" customHeight="1">
      <c r="A28" s="85"/>
      <c r="B28" s="689"/>
      <c r="C28" s="37" t="s">
        <v>1851</v>
      </c>
      <c r="D28" s="981" t="s">
        <v>1852</v>
      </c>
      <c r="E28" s="982"/>
      <c r="F28" s="947" t="s">
        <v>2038</v>
      </c>
      <c r="G28" s="706" t="s">
        <v>1878</v>
      </c>
    </row>
    <row r="29" spans="1:258" s="40" customFormat="1" ht="33" customHeight="1">
      <c r="A29" s="85"/>
      <c r="B29" s="689"/>
      <c r="C29" s="37" t="s">
        <v>1846</v>
      </c>
      <c r="D29" s="957" t="s">
        <v>850</v>
      </c>
      <c r="E29" s="958"/>
      <c r="F29" s="947" t="s">
        <v>2038</v>
      </c>
      <c r="G29" s="707" t="s">
        <v>1879</v>
      </c>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7"/>
      <c r="HG29" s="127"/>
      <c r="HH29" s="127"/>
      <c r="HI29" s="127"/>
      <c r="HJ29" s="127"/>
      <c r="HK29" s="127"/>
      <c r="HL29" s="127"/>
      <c r="HM29" s="127"/>
      <c r="HN29" s="127"/>
      <c r="HO29" s="127"/>
      <c r="HP29" s="127"/>
      <c r="HQ29" s="127"/>
      <c r="HR29" s="127"/>
      <c r="HS29" s="127"/>
      <c r="HT29" s="127"/>
      <c r="HU29" s="127"/>
      <c r="HV29" s="127"/>
      <c r="HW29" s="127"/>
      <c r="HX29" s="127"/>
      <c r="HY29" s="127"/>
      <c r="HZ29" s="127"/>
      <c r="IA29" s="127"/>
      <c r="IB29" s="127"/>
      <c r="IC29" s="127"/>
      <c r="ID29" s="127"/>
      <c r="IE29" s="127"/>
      <c r="IF29" s="127"/>
      <c r="IG29" s="127"/>
      <c r="IH29" s="127"/>
      <c r="II29" s="127"/>
      <c r="IJ29" s="127"/>
      <c r="IK29" s="127"/>
      <c r="IL29" s="127"/>
      <c r="IM29" s="127"/>
      <c r="IN29" s="127"/>
      <c r="IO29" s="127"/>
      <c r="IP29" s="127"/>
      <c r="IQ29" s="127"/>
      <c r="IR29" s="127"/>
      <c r="IS29" s="127"/>
      <c r="IT29" s="127"/>
      <c r="IU29" s="127"/>
      <c r="IV29" s="127"/>
      <c r="IW29" s="127"/>
      <c r="IX29" s="127"/>
    </row>
    <row r="30" spans="1:258" ht="33" customHeight="1">
      <c r="A30" s="85"/>
      <c r="B30" s="689"/>
      <c r="C30" s="37" t="s">
        <v>1855</v>
      </c>
      <c r="D30" s="957" t="s">
        <v>396</v>
      </c>
      <c r="E30" s="958"/>
      <c r="F30" s="947" t="s">
        <v>2038</v>
      </c>
      <c r="G30" s="708" t="s">
        <v>1880</v>
      </c>
    </row>
    <row r="31" spans="1:258" s="115" customFormat="1" ht="33" customHeight="1">
      <c r="A31" s="85"/>
      <c r="B31" s="689"/>
      <c r="C31" s="37" t="s">
        <v>1856</v>
      </c>
      <c r="D31" s="957" t="s">
        <v>1865</v>
      </c>
      <c r="E31" s="958"/>
      <c r="F31" s="947" t="s">
        <v>2038</v>
      </c>
      <c r="G31" s="708" t="s">
        <v>1881</v>
      </c>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27"/>
      <c r="EM31" s="127"/>
      <c r="EN31" s="127"/>
      <c r="EO31" s="127"/>
      <c r="EP31" s="127"/>
      <c r="EQ31" s="127"/>
      <c r="ER31" s="127"/>
      <c r="ES31" s="127"/>
      <c r="ET31" s="127"/>
      <c r="EU31" s="127"/>
      <c r="EV31" s="127"/>
      <c r="EW31" s="127"/>
      <c r="EX31" s="127"/>
      <c r="EY31" s="127"/>
      <c r="EZ31" s="127"/>
      <c r="FA31" s="127"/>
      <c r="FB31" s="127"/>
      <c r="FC31" s="127"/>
      <c r="FD31" s="127"/>
      <c r="FE31" s="127"/>
      <c r="FF31" s="127"/>
      <c r="FG31" s="127"/>
      <c r="FH31" s="127"/>
      <c r="FI31" s="127"/>
      <c r="FJ31" s="127"/>
      <c r="FK31" s="127"/>
      <c r="FL31" s="127"/>
      <c r="FM31" s="127"/>
      <c r="FN31" s="127"/>
      <c r="FO31" s="127"/>
      <c r="FP31" s="127"/>
      <c r="FQ31" s="127"/>
      <c r="FR31" s="127"/>
      <c r="FS31" s="127"/>
      <c r="FT31" s="127"/>
      <c r="FU31" s="127"/>
      <c r="FV31" s="127"/>
      <c r="FW31" s="127"/>
      <c r="FX31" s="127"/>
      <c r="FY31" s="127"/>
      <c r="FZ31" s="127"/>
      <c r="GA31" s="127"/>
      <c r="GB31" s="127"/>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P31" s="127"/>
      <c r="HQ31" s="127"/>
      <c r="HR31" s="127"/>
      <c r="HS31" s="127"/>
      <c r="HT31" s="127"/>
      <c r="HU31" s="127"/>
      <c r="HV31" s="127"/>
      <c r="HW31" s="127"/>
      <c r="HX31" s="127"/>
      <c r="HY31" s="127"/>
      <c r="HZ31" s="127"/>
      <c r="IA31" s="127"/>
      <c r="IB31" s="127"/>
      <c r="IC31" s="127"/>
      <c r="ID31" s="127"/>
      <c r="IE31" s="127"/>
      <c r="IF31" s="127"/>
      <c r="IG31" s="127"/>
      <c r="IH31" s="127"/>
      <c r="II31" s="127"/>
      <c r="IJ31" s="127"/>
      <c r="IK31" s="127"/>
      <c r="IL31" s="127"/>
      <c r="IM31" s="127"/>
      <c r="IN31" s="127"/>
      <c r="IO31" s="127"/>
      <c r="IP31" s="127"/>
      <c r="IQ31" s="127"/>
      <c r="IR31" s="127"/>
      <c r="IS31" s="127"/>
      <c r="IT31" s="127"/>
      <c r="IU31" s="127"/>
      <c r="IV31" s="127"/>
      <c r="IW31" s="127"/>
      <c r="IX31" s="127"/>
    </row>
    <row r="32" spans="1:258" s="45" customFormat="1" ht="33" customHeight="1">
      <c r="A32" s="85"/>
      <c r="B32" s="689"/>
      <c r="C32" s="37" t="s">
        <v>1857</v>
      </c>
      <c r="D32" s="957" t="s">
        <v>295</v>
      </c>
      <c r="E32" s="958"/>
      <c r="F32" s="947" t="s">
        <v>2038</v>
      </c>
      <c r="G32" s="708" t="s">
        <v>1882</v>
      </c>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7"/>
      <c r="EM32" s="127"/>
      <c r="EN32" s="127"/>
      <c r="EO32" s="127"/>
      <c r="EP32" s="127"/>
      <c r="EQ32" s="127"/>
      <c r="ER32" s="127"/>
      <c r="ES32" s="127"/>
      <c r="ET32" s="127"/>
      <c r="EU32" s="127"/>
      <c r="EV32" s="127"/>
      <c r="EW32" s="127"/>
      <c r="EX32" s="127"/>
      <c r="EY32" s="127"/>
      <c r="EZ32" s="127"/>
      <c r="FA32" s="127"/>
      <c r="FB32" s="127"/>
      <c r="FC32" s="127"/>
      <c r="FD32" s="127"/>
      <c r="FE32" s="127"/>
      <c r="FF32" s="127"/>
      <c r="FG32" s="127"/>
      <c r="FH32" s="127"/>
      <c r="FI32" s="127"/>
      <c r="FJ32" s="127"/>
      <c r="FK32" s="127"/>
      <c r="FL32" s="127"/>
      <c r="FM32" s="127"/>
      <c r="FN32" s="127"/>
      <c r="FO32" s="127"/>
      <c r="FP32" s="127"/>
      <c r="FQ32" s="127"/>
      <c r="FR32" s="127"/>
      <c r="FS32" s="127"/>
      <c r="FT32" s="127"/>
      <c r="FU32" s="127"/>
      <c r="FV32" s="127"/>
      <c r="FW32" s="127"/>
      <c r="FX32" s="127"/>
      <c r="FY32" s="127"/>
      <c r="FZ32" s="127"/>
      <c r="GA32" s="127"/>
      <c r="GB32" s="127"/>
      <c r="GC32" s="127"/>
      <c r="GD32" s="127"/>
      <c r="GE32" s="127"/>
      <c r="GF32" s="127"/>
      <c r="GG32" s="127"/>
      <c r="GH32" s="127"/>
      <c r="GI32" s="127"/>
      <c r="GJ32" s="127"/>
      <c r="GK32" s="127"/>
      <c r="GL32" s="127"/>
      <c r="GM32" s="127"/>
      <c r="GN32" s="127"/>
      <c r="GO32" s="127"/>
      <c r="GP32" s="127"/>
      <c r="GQ32" s="127"/>
      <c r="GR32" s="127"/>
      <c r="GS32" s="127"/>
      <c r="GT32" s="127"/>
      <c r="GU32" s="127"/>
      <c r="GV32" s="127"/>
      <c r="GW32" s="127"/>
      <c r="GX32" s="127"/>
      <c r="GY32" s="127"/>
      <c r="GZ32" s="127"/>
      <c r="HA32" s="127"/>
      <c r="HB32" s="127"/>
      <c r="HC32" s="127"/>
      <c r="HD32" s="127"/>
      <c r="HE32" s="127"/>
      <c r="HF32" s="127"/>
      <c r="HG32" s="127"/>
      <c r="HH32" s="127"/>
      <c r="HI32" s="127"/>
      <c r="HJ32" s="127"/>
      <c r="HK32" s="127"/>
      <c r="HL32" s="127"/>
      <c r="HM32" s="127"/>
      <c r="HN32" s="127"/>
      <c r="HO32" s="127"/>
      <c r="HP32" s="127"/>
      <c r="HQ32" s="127"/>
      <c r="HR32" s="127"/>
      <c r="HS32" s="127"/>
      <c r="HT32" s="127"/>
      <c r="HU32" s="127"/>
      <c r="HV32" s="127"/>
      <c r="HW32" s="127"/>
      <c r="HX32" s="127"/>
      <c r="HY32" s="127"/>
      <c r="HZ32" s="127"/>
      <c r="IA32" s="127"/>
      <c r="IB32" s="127"/>
      <c r="IC32" s="127"/>
      <c r="ID32" s="127"/>
      <c r="IE32" s="127"/>
      <c r="IF32" s="127"/>
      <c r="IG32" s="127"/>
      <c r="IH32" s="127"/>
      <c r="II32" s="127"/>
      <c r="IJ32" s="127"/>
      <c r="IK32" s="127"/>
      <c r="IL32" s="127"/>
      <c r="IM32" s="127"/>
      <c r="IN32" s="127"/>
      <c r="IO32" s="127"/>
      <c r="IP32" s="127"/>
      <c r="IQ32" s="127"/>
      <c r="IR32" s="127"/>
      <c r="IS32" s="127"/>
      <c r="IT32" s="127"/>
      <c r="IU32" s="127"/>
      <c r="IV32" s="127"/>
      <c r="IW32" s="127"/>
      <c r="IX32" s="127"/>
    </row>
    <row r="33" spans="1:258" s="447" customFormat="1" ht="33" customHeight="1">
      <c r="A33" s="85"/>
      <c r="B33" s="689"/>
      <c r="C33" s="37" t="s">
        <v>2039</v>
      </c>
      <c r="D33" s="957" t="s">
        <v>2040</v>
      </c>
      <c r="E33" s="958"/>
      <c r="F33" s="947" t="s">
        <v>2041</v>
      </c>
      <c r="G33" s="706" t="s">
        <v>2047</v>
      </c>
      <c r="I33" s="938"/>
      <c r="J33" s="938"/>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38"/>
      <c r="AH33" s="938"/>
      <c r="AI33" s="938"/>
      <c r="AJ33" s="938"/>
      <c r="AK33" s="938"/>
      <c r="AL33" s="938"/>
      <c r="AM33" s="938"/>
      <c r="AN33" s="938"/>
      <c r="AO33" s="938"/>
      <c r="AP33" s="938"/>
      <c r="AQ33" s="938"/>
      <c r="AR33" s="938"/>
      <c r="AS33" s="938"/>
      <c r="AT33" s="938"/>
      <c r="AU33" s="938"/>
      <c r="AV33" s="938"/>
      <c r="AW33" s="938"/>
      <c r="AX33" s="938"/>
      <c r="AY33" s="938"/>
      <c r="AZ33" s="938"/>
      <c r="BA33" s="938"/>
      <c r="BB33" s="938"/>
      <c r="BC33" s="938"/>
      <c r="BD33" s="938"/>
      <c r="BE33" s="938"/>
      <c r="BF33" s="938"/>
      <c r="BG33" s="938"/>
      <c r="BH33" s="938"/>
      <c r="BI33" s="938"/>
      <c r="BJ33" s="938"/>
      <c r="BK33" s="938"/>
      <c r="BL33" s="938"/>
      <c r="BM33" s="938"/>
      <c r="BN33" s="938"/>
      <c r="BO33" s="938"/>
      <c r="BP33" s="938"/>
      <c r="BQ33" s="938"/>
      <c r="BR33" s="938"/>
      <c r="BS33" s="938"/>
      <c r="BT33" s="938"/>
      <c r="BU33" s="938"/>
      <c r="BV33" s="938"/>
      <c r="BW33" s="938"/>
      <c r="BX33" s="938"/>
      <c r="BY33" s="938"/>
      <c r="BZ33" s="938"/>
      <c r="CA33" s="938"/>
      <c r="CB33" s="938"/>
      <c r="CC33" s="938"/>
      <c r="CD33" s="938"/>
      <c r="CE33" s="938"/>
      <c r="CF33" s="938"/>
      <c r="CG33" s="938"/>
      <c r="CH33" s="938"/>
      <c r="CI33" s="938"/>
      <c r="CJ33" s="938"/>
      <c r="CK33" s="938"/>
      <c r="CL33" s="938"/>
      <c r="CM33" s="938"/>
      <c r="CN33" s="938"/>
      <c r="CO33" s="938"/>
      <c r="CP33" s="938"/>
      <c r="CQ33" s="938"/>
      <c r="CR33" s="938"/>
      <c r="CS33" s="938"/>
      <c r="CT33" s="938"/>
      <c r="CU33" s="938"/>
      <c r="CV33" s="938"/>
      <c r="CW33" s="938"/>
      <c r="CX33" s="938"/>
      <c r="CY33" s="938"/>
      <c r="CZ33" s="938"/>
      <c r="DA33" s="938"/>
      <c r="DB33" s="938"/>
      <c r="DC33" s="938"/>
      <c r="DD33" s="938"/>
      <c r="DE33" s="938"/>
      <c r="DF33" s="938"/>
      <c r="DG33" s="938"/>
      <c r="DH33" s="938"/>
      <c r="DI33" s="938"/>
      <c r="DJ33" s="938"/>
      <c r="DK33" s="938"/>
      <c r="DL33" s="938"/>
      <c r="DM33" s="938"/>
      <c r="DN33" s="938"/>
      <c r="DO33" s="938"/>
      <c r="DP33" s="938"/>
      <c r="DQ33" s="938"/>
      <c r="DR33" s="938"/>
      <c r="DS33" s="938"/>
      <c r="DT33" s="938"/>
      <c r="DU33" s="938"/>
      <c r="DV33" s="938"/>
      <c r="DW33" s="938"/>
      <c r="DX33" s="938"/>
      <c r="DY33" s="938"/>
      <c r="DZ33" s="938"/>
      <c r="EA33" s="938"/>
      <c r="EB33" s="938"/>
      <c r="EC33" s="938"/>
      <c r="ED33" s="938"/>
      <c r="EE33" s="938"/>
      <c r="EF33" s="938"/>
      <c r="EG33" s="938"/>
      <c r="EH33" s="938"/>
      <c r="EI33" s="938"/>
      <c r="EJ33" s="938"/>
      <c r="EK33" s="938"/>
      <c r="EL33" s="938"/>
      <c r="EM33" s="938"/>
      <c r="EN33" s="938"/>
      <c r="EO33" s="938"/>
      <c r="EP33" s="938"/>
      <c r="EQ33" s="938"/>
      <c r="ER33" s="938"/>
      <c r="ES33" s="938"/>
      <c r="ET33" s="938"/>
      <c r="EU33" s="938"/>
      <c r="EV33" s="938"/>
      <c r="EW33" s="938"/>
      <c r="EX33" s="938"/>
      <c r="EY33" s="938"/>
      <c r="EZ33" s="938"/>
      <c r="FA33" s="938"/>
      <c r="FB33" s="938"/>
      <c r="FC33" s="938"/>
      <c r="FD33" s="938"/>
      <c r="FE33" s="938"/>
      <c r="FF33" s="938"/>
      <c r="FG33" s="938"/>
      <c r="FH33" s="938"/>
      <c r="FI33" s="938"/>
      <c r="FJ33" s="938"/>
      <c r="FK33" s="938"/>
      <c r="FL33" s="938"/>
      <c r="FM33" s="938"/>
      <c r="FN33" s="938"/>
      <c r="FO33" s="938"/>
      <c r="FP33" s="938"/>
      <c r="FQ33" s="938"/>
      <c r="FR33" s="938"/>
      <c r="FS33" s="938"/>
      <c r="FT33" s="938"/>
      <c r="FU33" s="938"/>
      <c r="FV33" s="938"/>
      <c r="FW33" s="938"/>
      <c r="FX33" s="938"/>
      <c r="FY33" s="938"/>
      <c r="FZ33" s="938"/>
      <c r="GA33" s="938"/>
      <c r="GB33" s="938"/>
      <c r="GC33" s="938"/>
      <c r="GD33" s="938"/>
      <c r="GE33" s="938"/>
      <c r="GF33" s="938"/>
      <c r="GG33" s="938"/>
      <c r="GH33" s="938"/>
      <c r="GI33" s="938"/>
      <c r="GJ33" s="938"/>
      <c r="GK33" s="938"/>
      <c r="GL33" s="938"/>
      <c r="GM33" s="938"/>
      <c r="GN33" s="938"/>
      <c r="GO33" s="938"/>
      <c r="GP33" s="938"/>
      <c r="GQ33" s="938"/>
      <c r="GR33" s="938"/>
      <c r="GS33" s="938"/>
      <c r="GT33" s="938"/>
      <c r="GU33" s="938"/>
      <c r="GV33" s="938"/>
      <c r="GW33" s="938"/>
      <c r="GX33" s="938"/>
      <c r="GY33" s="938"/>
      <c r="GZ33" s="938"/>
      <c r="HA33" s="938"/>
      <c r="HB33" s="938"/>
      <c r="HC33" s="938"/>
      <c r="HD33" s="938"/>
      <c r="HE33" s="938"/>
      <c r="HF33" s="938"/>
      <c r="HG33" s="938"/>
      <c r="HH33" s="938"/>
      <c r="HI33" s="938"/>
      <c r="HJ33" s="938"/>
      <c r="HK33" s="938"/>
      <c r="HL33" s="938"/>
      <c r="HM33" s="938"/>
      <c r="HN33" s="938"/>
      <c r="HO33" s="938"/>
      <c r="HP33" s="938"/>
      <c r="HQ33" s="938"/>
      <c r="HR33" s="938"/>
      <c r="HS33" s="938"/>
      <c r="HT33" s="938"/>
      <c r="HU33" s="938"/>
      <c r="HV33" s="938"/>
      <c r="HW33" s="938"/>
      <c r="HX33" s="938"/>
      <c r="HY33" s="938"/>
      <c r="HZ33" s="938"/>
      <c r="IA33" s="938"/>
      <c r="IB33" s="938"/>
      <c r="IC33" s="938"/>
      <c r="ID33" s="938"/>
      <c r="IE33" s="938"/>
      <c r="IF33" s="938"/>
      <c r="IG33" s="938"/>
      <c r="IH33" s="938"/>
      <c r="II33" s="938"/>
      <c r="IJ33" s="938"/>
      <c r="IK33" s="938"/>
      <c r="IL33" s="938"/>
      <c r="IM33" s="938"/>
      <c r="IN33" s="938"/>
      <c r="IO33" s="938"/>
      <c r="IP33" s="938"/>
      <c r="IQ33" s="938"/>
      <c r="IR33" s="938"/>
      <c r="IS33" s="938"/>
      <c r="IT33" s="938"/>
      <c r="IU33" s="938"/>
      <c r="IV33" s="938"/>
      <c r="IW33" s="938"/>
      <c r="IX33" s="938"/>
    </row>
    <row r="34" spans="1:258" s="45" customFormat="1" ht="33" customHeight="1">
      <c r="A34" s="85"/>
      <c r="B34" s="689"/>
      <c r="C34" s="84" t="s">
        <v>1858</v>
      </c>
      <c r="D34" s="957" t="s">
        <v>214</v>
      </c>
      <c r="E34" s="958"/>
      <c r="F34" s="946" t="s">
        <v>2042</v>
      </c>
      <c r="G34" s="708" t="s">
        <v>1883</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127"/>
      <c r="GB34" s="127"/>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127"/>
      <c r="IH34" s="127"/>
      <c r="II34" s="127"/>
      <c r="IJ34" s="127"/>
      <c r="IK34" s="127"/>
      <c r="IL34" s="127"/>
      <c r="IM34" s="127"/>
      <c r="IN34" s="127"/>
      <c r="IO34" s="127"/>
      <c r="IP34" s="127"/>
      <c r="IQ34" s="127"/>
      <c r="IR34" s="127"/>
      <c r="IS34" s="127"/>
      <c r="IT34" s="127"/>
      <c r="IU34" s="127"/>
      <c r="IV34" s="127"/>
      <c r="IW34" s="127"/>
      <c r="IX34" s="127"/>
    </row>
    <row r="35" spans="1:258" s="45" customFormat="1" ht="33" customHeight="1">
      <c r="A35" s="85"/>
      <c r="B35" s="689"/>
      <c r="C35" s="84" t="s">
        <v>1859</v>
      </c>
      <c r="D35" s="957" t="s">
        <v>1866</v>
      </c>
      <c r="E35" s="958"/>
      <c r="F35" s="946" t="s">
        <v>2042</v>
      </c>
      <c r="G35" s="708" t="s">
        <v>1936</v>
      </c>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127"/>
      <c r="IH35" s="127"/>
      <c r="II35" s="127"/>
      <c r="IJ35" s="127"/>
      <c r="IK35" s="127"/>
      <c r="IL35" s="127"/>
      <c r="IM35" s="127"/>
      <c r="IN35" s="127"/>
      <c r="IO35" s="127"/>
      <c r="IP35" s="127"/>
      <c r="IQ35" s="127"/>
      <c r="IR35" s="127"/>
      <c r="IS35" s="127"/>
      <c r="IT35" s="127"/>
      <c r="IU35" s="127"/>
      <c r="IV35" s="127"/>
      <c r="IW35" s="127"/>
      <c r="IX35" s="127"/>
    </row>
    <row r="36" spans="1:258" s="447" customFormat="1" ht="33" customHeight="1">
      <c r="A36" s="85"/>
      <c r="B36" s="689"/>
      <c r="C36" s="84" t="s">
        <v>1860</v>
      </c>
      <c r="D36" s="959" t="s">
        <v>2044</v>
      </c>
      <c r="E36" s="960"/>
      <c r="F36" s="947" t="s">
        <v>2038</v>
      </c>
      <c r="G36" s="708" t="s">
        <v>1884</v>
      </c>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c r="AJ36" s="938"/>
      <c r="AK36" s="938"/>
      <c r="AL36" s="938"/>
      <c r="AM36" s="938"/>
      <c r="AN36" s="938"/>
      <c r="AO36" s="938"/>
      <c r="AP36" s="938"/>
      <c r="AQ36" s="938"/>
      <c r="AR36" s="938"/>
      <c r="AS36" s="938"/>
      <c r="AT36" s="938"/>
      <c r="AU36" s="938"/>
      <c r="AV36" s="938"/>
      <c r="AW36" s="938"/>
      <c r="AX36" s="938"/>
      <c r="AY36" s="938"/>
      <c r="AZ36" s="938"/>
      <c r="BA36" s="938"/>
      <c r="BB36" s="938"/>
      <c r="BC36" s="938"/>
      <c r="BD36" s="938"/>
      <c r="BE36" s="938"/>
      <c r="BF36" s="938"/>
      <c r="BG36" s="938"/>
      <c r="BH36" s="938"/>
      <c r="BI36" s="938"/>
      <c r="BJ36" s="938"/>
      <c r="BK36" s="938"/>
      <c r="BL36" s="938"/>
      <c r="BM36" s="938"/>
      <c r="BN36" s="938"/>
      <c r="BO36" s="938"/>
      <c r="BP36" s="938"/>
      <c r="BQ36" s="938"/>
      <c r="BR36" s="938"/>
      <c r="BS36" s="938"/>
      <c r="BT36" s="938"/>
      <c r="BU36" s="938"/>
      <c r="BV36" s="938"/>
      <c r="BW36" s="938"/>
      <c r="BX36" s="938"/>
      <c r="BY36" s="938"/>
      <c r="BZ36" s="938"/>
      <c r="CA36" s="938"/>
      <c r="CB36" s="938"/>
      <c r="CC36" s="938"/>
      <c r="CD36" s="938"/>
      <c r="CE36" s="938"/>
      <c r="CF36" s="938"/>
      <c r="CG36" s="938"/>
      <c r="CH36" s="938"/>
      <c r="CI36" s="938"/>
      <c r="CJ36" s="938"/>
      <c r="CK36" s="938"/>
      <c r="CL36" s="938"/>
      <c r="CM36" s="938"/>
      <c r="CN36" s="938"/>
      <c r="CO36" s="938"/>
      <c r="CP36" s="938"/>
      <c r="CQ36" s="938"/>
      <c r="CR36" s="938"/>
      <c r="CS36" s="938"/>
      <c r="CT36" s="938"/>
      <c r="CU36" s="938"/>
      <c r="CV36" s="938"/>
      <c r="CW36" s="938"/>
      <c r="CX36" s="938"/>
      <c r="CY36" s="938"/>
      <c r="CZ36" s="938"/>
      <c r="DA36" s="938"/>
      <c r="DB36" s="938"/>
      <c r="DC36" s="938"/>
      <c r="DD36" s="938"/>
      <c r="DE36" s="938"/>
      <c r="DF36" s="938"/>
      <c r="DG36" s="938"/>
      <c r="DH36" s="938"/>
      <c r="DI36" s="938"/>
      <c r="DJ36" s="938"/>
      <c r="DK36" s="938"/>
      <c r="DL36" s="938"/>
      <c r="DM36" s="938"/>
      <c r="DN36" s="938"/>
      <c r="DO36" s="938"/>
      <c r="DP36" s="938"/>
      <c r="DQ36" s="938"/>
      <c r="DR36" s="938"/>
      <c r="DS36" s="938"/>
      <c r="DT36" s="938"/>
      <c r="DU36" s="938"/>
      <c r="DV36" s="938"/>
      <c r="DW36" s="938"/>
      <c r="DX36" s="938"/>
      <c r="DY36" s="938"/>
      <c r="DZ36" s="938"/>
      <c r="EA36" s="938"/>
      <c r="EB36" s="938"/>
      <c r="EC36" s="938"/>
      <c r="ED36" s="938"/>
      <c r="EE36" s="938"/>
      <c r="EF36" s="938"/>
      <c r="EG36" s="938"/>
      <c r="EH36" s="938"/>
      <c r="EI36" s="938"/>
      <c r="EJ36" s="938"/>
      <c r="EK36" s="938"/>
      <c r="EL36" s="938"/>
      <c r="EM36" s="938"/>
      <c r="EN36" s="938"/>
      <c r="EO36" s="938"/>
      <c r="EP36" s="938"/>
      <c r="EQ36" s="938"/>
      <c r="ER36" s="938"/>
      <c r="ES36" s="938"/>
      <c r="ET36" s="938"/>
      <c r="EU36" s="938"/>
      <c r="EV36" s="938"/>
      <c r="EW36" s="938"/>
      <c r="EX36" s="938"/>
      <c r="EY36" s="938"/>
      <c r="EZ36" s="938"/>
      <c r="FA36" s="938"/>
      <c r="FB36" s="938"/>
      <c r="FC36" s="938"/>
      <c r="FD36" s="938"/>
      <c r="FE36" s="938"/>
      <c r="FF36" s="938"/>
      <c r="FG36" s="938"/>
      <c r="FH36" s="938"/>
      <c r="FI36" s="938"/>
      <c r="FJ36" s="938"/>
      <c r="FK36" s="938"/>
      <c r="FL36" s="938"/>
      <c r="FM36" s="938"/>
      <c r="FN36" s="938"/>
      <c r="FO36" s="938"/>
      <c r="FP36" s="938"/>
      <c r="FQ36" s="938"/>
      <c r="FR36" s="938"/>
      <c r="FS36" s="938"/>
      <c r="FT36" s="938"/>
      <c r="FU36" s="938"/>
      <c r="FV36" s="938"/>
      <c r="FW36" s="938"/>
      <c r="FX36" s="938"/>
      <c r="FY36" s="938"/>
      <c r="FZ36" s="938"/>
      <c r="GA36" s="938"/>
      <c r="GB36" s="938"/>
      <c r="GC36" s="938"/>
      <c r="GD36" s="938"/>
      <c r="GE36" s="938"/>
      <c r="GF36" s="938"/>
      <c r="GG36" s="938"/>
      <c r="GH36" s="938"/>
      <c r="GI36" s="938"/>
      <c r="GJ36" s="938"/>
      <c r="GK36" s="938"/>
      <c r="GL36" s="938"/>
      <c r="GM36" s="938"/>
      <c r="GN36" s="938"/>
      <c r="GO36" s="938"/>
      <c r="GP36" s="938"/>
      <c r="GQ36" s="938"/>
      <c r="GR36" s="938"/>
      <c r="GS36" s="938"/>
      <c r="GT36" s="938"/>
      <c r="GU36" s="938"/>
      <c r="GV36" s="938"/>
      <c r="GW36" s="938"/>
      <c r="GX36" s="938"/>
      <c r="GY36" s="938"/>
      <c r="GZ36" s="938"/>
      <c r="HA36" s="938"/>
      <c r="HB36" s="938"/>
      <c r="HC36" s="938"/>
      <c r="HD36" s="938"/>
      <c r="HE36" s="938"/>
      <c r="HF36" s="938"/>
      <c r="HG36" s="938"/>
      <c r="HH36" s="938"/>
      <c r="HI36" s="938"/>
      <c r="HJ36" s="938"/>
      <c r="HK36" s="938"/>
      <c r="HL36" s="938"/>
      <c r="HM36" s="938"/>
      <c r="HN36" s="938"/>
      <c r="HO36" s="938"/>
      <c r="HP36" s="938"/>
      <c r="HQ36" s="938"/>
      <c r="HR36" s="938"/>
      <c r="HS36" s="938"/>
      <c r="HT36" s="938"/>
      <c r="HU36" s="938"/>
      <c r="HV36" s="938"/>
      <c r="HW36" s="938"/>
      <c r="HX36" s="938"/>
      <c r="HY36" s="938"/>
      <c r="HZ36" s="938"/>
      <c r="IA36" s="938"/>
      <c r="IB36" s="938"/>
      <c r="IC36" s="938"/>
      <c r="ID36" s="938"/>
      <c r="IE36" s="938"/>
      <c r="IF36" s="938"/>
      <c r="IG36" s="938"/>
      <c r="IH36" s="938"/>
      <c r="II36" s="938"/>
      <c r="IJ36" s="938"/>
      <c r="IK36" s="938"/>
      <c r="IL36" s="938"/>
      <c r="IM36" s="938"/>
      <c r="IN36" s="938"/>
      <c r="IO36" s="938"/>
      <c r="IP36" s="938"/>
      <c r="IQ36" s="938"/>
      <c r="IR36" s="938"/>
      <c r="IS36" s="938"/>
      <c r="IT36" s="938"/>
      <c r="IU36" s="938"/>
      <c r="IV36" s="938"/>
      <c r="IW36" s="938"/>
      <c r="IX36" s="938"/>
    </row>
    <row r="37" spans="1:258" ht="33" customHeight="1">
      <c r="A37" s="85"/>
      <c r="B37" s="448"/>
      <c r="C37" s="84" t="s">
        <v>2043</v>
      </c>
      <c r="D37" s="959" t="s">
        <v>2045</v>
      </c>
      <c r="E37" s="960"/>
      <c r="F37" s="946" t="s">
        <v>2041</v>
      </c>
      <c r="G37" s="706" t="s">
        <v>2046</v>
      </c>
    </row>
    <row r="38" spans="1:258" s="45" customFormat="1" ht="10.15" customHeight="1">
      <c r="A38" s="85"/>
      <c r="B38" s="86"/>
      <c r="C38" s="86"/>
      <c r="D38" s="86"/>
      <c r="E38" s="86"/>
      <c r="F38" s="86"/>
      <c r="G38" s="8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27"/>
      <c r="HK38" s="127"/>
      <c r="HL38" s="127"/>
      <c r="HM38" s="127"/>
      <c r="HN38" s="127"/>
      <c r="HO38" s="127"/>
      <c r="HP38" s="127"/>
      <c r="HQ38" s="127"/>
      <c r="HR38" s="127"/>
      <c r="HS38" s="127"/>
      <c r="HT38" s="127"/>
      <c r="HU38" s="127"/>
      <c r="HV38" s="127"/>
      <c r="HW38" s="127"/>
      <c r="HX38" s="127"/>
      <c r="HY38" s="127"/>
      <c r="HZ38" s="127"/>
      <c r="IA38" s="127"/>
      <c r="IB38" s="127"/>
      <c r="IC38" s="127"/>
      <c r="ID38" s="127"/>
      <c r="IE38" s="127"/>
      <c r="IF38" s="127"/>
      <c r="IG38" s="127"/>
      <c r="IH38" s="127"/>
      <c r="II38" s="127"/>
      <c r="IJ38" s="127"/>
      <c r="IK38" s="127"/>
      <c r="IL38" s="127"/>
      <c r="IM38" s="127"/>
      <c r="IN38" s="127"/>
      <c r="IO38" s="127"/>
      <c r="IP38" s="127"/>
      <c r="IQ38" s="127"/>
      <c r="IR38" s="127"/>
      <c r="IS38" s="127"/>
      <c r="IT38" s="127"/>
      <c r="IU38" s="127"/>
      <c r="IV38" s="127"/>
      <c r="IW38" s="127"/>
      <c r="IX38" s="127"/>
    </row>
    <row r="39" spans="1:258" s="45" customFormat="1" ht="15.6" customHeight="1">
      <c r="A39" s="45" t="s">
        <v>1134</v>
      </c>
      <c r="E39" s="447"/>
      <c r="F39" s="44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27"/>
      <c r="EM39" s="127"/>
      <c r="EN39" s="127"/>
      <c r="EO39" s="127"/>
      <c r="EP39" s="127"/>
      <c r="EQ39" s="127"/>
      <c r="ER39" s="127"/>
      <c r="ES39" s="127"/>
      <c r="ET39" s="127"/>
      <c r="EU39" s="127"/>
      <c r="EV39" s="127"/>
      <c r="EW39" s="127"/>
      <c r="EX39" s="127"/>
      <c r="EY39" s="127"/>
      <c r="EZ39" s="127"/>
      <c r="FA39" s="127"/>
      <c r="FB39" s="127"/>
      <c r="FC39" s="127"/>
      <c r="FD39" s="127"/>
      <c r="FE39" s="127"/>
      <c r="FF39" s="127"/>
      <c r="FG39" s="127"/>
      <c r="FH39" s="127"/>
      <c r="FI39" s="127"/>
      <c r="FJ39" s="127"/>
      <c r="FK39" s="127"/>
      <c r="FL39" s="127"/>
      <c r="FM39" s="127"/>
      <c r="FN39" s="127"/>
      <c r="FO39" s="127"/>
      <c r="FP39" s="127"/>
      <c r="FQ39" s="127"/>
      <c r="FR39" s="127"/>
      <c r="FS39" s="127"/>
      <c r="FT39" s="127"/>
      <c r="FU39" s="127"/>
      <c r="FV39" s="127"/>
      <c r="FW39" s="127"/>
      <c r="FX39" s="127"/>
      <c r="FY39" s="127"/>
      <c r="FZ39" s="127"/>
      <c r="GA39" s="127"/>
      <c r="GB39" s="127"/>
      <c r="GC39" s="127"/>
      <c r="GD39" s="127"/>
      <c r="GE39" s="127"/>
      <c r="GF39" s="127"/>
      <c r="GG39" s="127"/>
      <c r="GH39" s="127"/>
      <c r="GI39" s="127"/>
      <c r="GJ39" s="127"/>
      <c r="GK39" s="127"/>
      <c r="GL39" s="127"/>
      <c r="GM39" s="127"/>
      <c r="GN39" s="127"/>
      <c r="GO39" s="127"/>
      <c r="GP39" s="127"/>
      <c r="GQ39" s="127"/>
      <c r="GR39" s="127"/>
      <c r="GS39" s="127"/>
      <c r="GT39" s="127"/>
      <c r="GU39" s="127"/>
      <c r="GV39" s="127"/>
      <c r="GW39" s="127"/>
      <c r="GX39" s="127"/>
      <c r="GY39" s="127"/>
      <c r="GZ39" s="127"/>
      <c r="HA39" s="127"/>
      <c r="HB39" s="127"/>
      <c r="HC39" s="127"/>
      <c r="HD39" s="127"/>
      <c r="HE39" s="127"/>
      <c r="HF39" s="127"/>
      <c r="HG39" s="127"/>
      <c r="HH39" s="127"/>
      <c r="HI39" s="127"/>
      <c r="HJ39" s="127"/>
      <c r="HK39" s="127"/>
      <c r="HL39" s="127"/>
      <c r="HM39" s="127"/>
      <c r="HN39" s="127"/>
      <c r="HO39" s="127"/>
      <c r="HP39" s="127"/>
      <c r="HQ39" s="127"/>
      <c r="HR39" s="127"/>
      <c r="HS39" s="127"/>
      <c r="HT39" s="127"/>
      <c r="HU39" s="127"/>
      <c r="HV39" s="127"/>
      <c r="HW39" s="127"/>
      <c r="HX39" s="127"/>
      <c r="HY39" s="127"/>
      <c r="HZ39" s="127"/>
      <c r="IA39" s="127"/>
      <c r="IB39" s="127"/>
      <c r="IC39" s="127"/>
      <c r="ID39" s="127"/>
      <c r="IE39" s="127"/>
      <c r="IF39" s="127"/>
      <c r="IG39" s="127"/>
      <c r="IH39" s="127"/>
      <c r="II39" s="127"/>
      <c r="IJ39" s="127"/>
      <c r="IK39" s="127"/>
      <c r="IL39" s="127"/>
      <c r="IM39" s="127"/>
      <c r="IN39" s="127"/>
      <c r="IO39" s="127"/>
      <c r="IP39" s="127"/>
      <c r="IQ39" s="127"/>
      <c r="IR39" s="127"/>
      <c r="IS39" s="127"/>
      <c r="IT39" s="127"/>
      <c r="IU39" s="127"/>
      <c r="IV39" s="127"/>
      <c r="IW39" s="127"/>
      <c r="IX39" s="127"/>
    </row>
    <row r="40" spans="1:258" s="45" customFormat="1" ht="21" customHeight="1">
      <c r="A40" s="27"/>
      <c r="B40" s="955" t="s">
        <v>1867</v>
      </c>
      <c r="C40" s="956"/>
      <c r="D40" s="955" t="s">
        <v>1162</v>
      </c>
      <c r="E40" s="956"/>
      <c r="F40" s="692" t="s">
        <v>1854</v>
      </c>
      <c r="G40" s="696" t="s">
        <v>37</v>
      </c>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c r="IV40" s="127"/>
      <c r="IW40" s="127"/>
      <c r="IX40" s="127"/>
    </row>
    <row r="41" spans="1:258" s="45" customFormat="1" ht="34.5" customHeight="1">
      <c r="A41" s="85"/>
      <c r="B41" s="693"/>
      <c r="C41" s="970" t="s">
        <v>1873</v>
      </c>
      <c r="D41" s="957" t="s">
        <v>1872</v>
      </c>
      <c r="E41" s="958"/>
      <c r="F41" s="947" t="s">
        <v>2038</v>
      </c>
      <c r="G41" s="709" t="s">
        <v>1938</v>
      </c>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c r="DW41" s="127"/>
      <c r="DX41" s="127"/>
      <c r="DY41" s="127"/>
      <c r="DZ41" s="127"/>
      <c r="EA41" s="127"/>
      <c r="EB41" s="127"/>
      <c r="EC41" s="127"/>
      <c r="ED41" s="127"/>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7"/>
      <c r="IP41" s="127"/>
      <c r="IQ41" s="127"/>
      <c r="IR41" s="127"/>
      <c r="IS41" s="127"/>
      <c r="IT41" s="127"/>
      <c r="IU41" s="127"/>
      <c r="IV41" s="127"/>
      <c r="IW41" s="127"/>
      <c r="IX41" s="127"/>
    </row>
    <row r="42" spans="1:258" s="45" customFormat="1" ht="30" customHeight="1">
      <c r="A42" s="85"/>
      <c r="B42" s="694"/>
      <c r="C42" s="971"/>
      <c r="D42" s="964" t="s">
        <v>1874</v>
      </c>
      <c r="E42" s="965"/>
      <c r="F42" s="947" t="s">
        <v>2038</v>
      </c>
      <c r="G42" s="710" t="s">
        <v>1868</v>
      </c>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7"/>
      <c r="IP42" s="127"/>
      <c r="IQ42" s="127"/>
      <c r="IR42" s="127"/>
      <c r="IS42" s="127"/>
      <c r="IT42" s="127"/>
      <c r="IU42" s="127"/>
      <c r="IV42" s="127"/>
      <c r="IW42" s="127"/>
      <c r="IX42" s="127"/>
    </row>
    <row r="43" spans="1:258" s="115" customFormat="1" ht="30" customHeight="1">
      <c r="A43" s="85"/>
      <c r="B43" s="694"/>
      <c r="C43" s="971"/>
      <c r="D43" s="966"/>
      <c r="E43" s="967"/>
      <c r="F43" s="946" t="s">
        <v>2052</v>
      </c>
      <c r="G43" s="710" t="s">
        <v>1869</v>
      </c>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50"/>
      <c r="GH43" s="250"/>
      <c r="GI43" s="250"/>
      <c r="GJ43" s="250"/>
      <c r="GK43" s="250"/>
      <c r="GL43" s="250"/>
      <c r="GM43" s="250"/>
      <c r="GN43" s="250"/>
      <c r="GO43" s="250"/>
      <c r="GP43" s="250"/>
      <c r="GQ43" s="250"/>
      <c r="GR43" s="250"/>
      <c r="GS43" s="250"/>
      <c r="GT43" s="250"/>
      <c r="GU43" s="250"/>
      <c r="GV43" s="250"/>
      <c r="GW43" s="250"/>
      <c r="GX43" s="250"/>
      <c r="GY43" s="250"/>
      <c r="GZ43" s="250"/>
      <c r="HA43" s="250"/>
      <c r="HB43" s="250"/>
      <c r="HC43" s="250"/>
      <c r="HD43" s="250"/>
      <c r="HE43" s="250"/>
      <c r="HF43" s="250"/>
      <c r="HG43" s="250"/>
      <c r="HH43" s="250"/>
      <c r="HI43" s="250"/>
      <c r="HJ43" s="250"/>
      <c r="HK43" s="250"/>
      <c r="HL43" s="250"/>
      <c r="HM43" s="250"/>
      <c r="HN43" s="250"/>
      <c r="HO43" s="250"/>
      <c r="HP43" s="250"/>
      <c r="HQ43" s="250"/>
      <c r="HR43" s="250"/>
      <c r="HS43" s="250"/>
      <c r="HT43" s="250"/>
      <c r="HU43" s="250"/>
      <c r="HV43" s="250"/>
      <c r="HW43" s="250"/>
      <c r="HX43" s="250"/>
      <c r="HY43" s="250"/>
      <c r="HZ43" s="250"/>
      <c r="IA43" s="250"/>
      <c r="IB43" s="250"/>
      <c r="IC43" s="250"/>
      <c r="ID43" s="250"/>
      <c r="IE43" s="250"/>
      <c r="IF43" s="250"/>
      <c r="IG43" s="250"/>
      <c r="IH43" s="250"/>
      <c r="II43" s="250"/>
      <c r="IJ43" s="250"/>
      <c r="IK43" s="250"/>
      <c r="IL43" s="250"/>
      <c r="IM43" s="250"/>
      <c r="IN43" s="250"/>
      <c r="IO43" s="250"/>
      <c r="IP43" s="250"/>
      <c r="IQ43" s="250"/>
      <c r="IR43" s="250"/>
      <c r="IS43" s="250"/>
      <c r="IT43" s="250"/>
      <c r="IU43" s="250"/>
      <c r="IV43" s="250"/>
      <c r="IW43" s="250"/>
      <c r="IX43" s="250"/>
    </row>
    <row r="44" spans="1:258" s="115" customFormat="1" ht="30" customHeight="1">
      <c r="A44" s="85"/>
      <c r="B44" s="694"/>
      <c r="C44" s="971"/>
      <c r="D44" s="966"/>
      <c r="E44" s="967"/>
      <c r="F44" s="946" t="s">
        <v>2052</v>
      </c>
      <c r="G44" s="710" t="s">
        <v>1870</v>
      </c>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c r="EI44" s="250"/>
      <c r="EJ44" s="250"/>
      <c r="EK44" s="250"/>
      <c r="EL44" s="250"/>
      <c r="EM44" s="250"/>
      <c r="EN44" s="250"/>
      <c r="EO44" s="250"/>
      <c r="EP44" s="250"/>
      <c r="EQ44" s="250"/>
      <c r="ER44" s="250"/>
      <c r="ES44" s="250"/>
      <c r="ET44" s="250"/>
      <c r="EU44" s="250"/>
      <c r="EV44" s="250"/>
      <c r="EW44" s="250"/>
      <c r="EX44" s="250"/>
      <c r="EY44" s="250"/>
      <c r="EZ44" s="250"/>
      <c r="FA44" s="250"/>
      <c r="FB44" s="250"/>
      <c r="FC44" s="250"/>
      <c r="FD44" s="250"/>
      <c r="FE44" s="250"/>
      <c r="FF44" s="250"/>
      <c r="FG44" s="250"/>
      <c r="FH44" s="250"/>
      <c r="FI44" s="250"/>
      <c r="FJ44" s="250"/>
      <c r="FK44" s="250"/>
      <c r="FL44" s="250"/>
      <c r="FM44" s="250"/>
      <c r="FN44" s="250"/>
      <c r="FO44" s="250"/>
      <c r="FP44" s="250"/>
      <c r="FQ44" s="250"/>
      <c r="FR44" s="250"/>
      <c r="FS44" s="250"/>
      <c r="FT44" s="250"/>
      <c r="FU44" s="250"/>
      <c r="FV44" s="250"/>
      <c r="FW44" s="250"/>
      <c r="FX44" s="250"/>
      <c r="FY44" s="250"/>
      <c r="FZ44" s="250"/>
      <c r="GA44" s="250"/>
      <c r="GB44" s="250"/>
      <c r="GC44" s="250"/>
      <c r="GD44" s="250"/>
      <c r="GE44" s="250"/>
      <c r="GF44" s="250"/>
      <c r="GG44" s="250"/>
      <c r="GH44" s="250"/>
      <c r="GI44" s="250"/>
      <c r="GJ44" s="250"/>
      <c r="GK44" s="250"/>
      <c r="GL44" s="250"/>
      <c r="GM44" s="250"/>
      <c r="GN44" s="250"/>
      <c r="GO44" s="250"/>
      <c r="GP44" s="250"/>
      <c r="GQ44" s="250"/>
      <c r="GR44" s="250"/>
      <c r="GS44" s="250"/>
      <c r="GT44" s="250"/>
      <c r="GU44" s="250"/>
      <c r="GV44" s="250"/>
      <c r="GW44" s="250"/>
      <c r="GX44" s="250"/>
      <c r="GY44" s="250"/>
      <c r="GZ44" s="250"/>
      <c r="HA44" s="250"/>
      <c r="HB44" s="250"/>
      <c r="HC44" s="250"/>
      <c r="HD44" s="250"/>
      <c r="HE44" s="250"/>
      <c r="HF44" s="250"/>
      <c r="HG44" s="250"/>
      <c r="HH44" s="250"/>
      <c r="HI44" s="250"/>
      <c r="HJ44" s="250"/>
      <c r="HK44" s="250"/>
      <c r="HL44" s="250"/>
      <c r="HM44" s="250"/>
      <c r="HN44" s="250"/>
      <c r="HO44" s="250"/>
      <c r="HP44" s="250"/>
      <c r="HQ44" s="250"/>
      <c r="HR44" s="250"/>
      <c r="HS44" s="250"/>
      <c r="HT44" s="250"/>
      <c r="HU44" s="250"/>
      <c r="HV44" s="250"/>
      <c r="HW44" s="250"/>
      <c r="HX44" s="250"/>
      <c r="HY44" s="250"/>
      <c r="HZ44" s="250"/>
      <c r="IA44" s="250"/>
      <c r="IB44" s="250"/>
      <c r="IC44" s="250"/>
      <c r="ID44" s="250"/>
      <c r="IE44" s="250"/>
      <c r="IF44" s="250"/>
      <c r="IG44" s="250"/>
      <c r="IH44" s="250"/>
      <c r="II44" s="250"/>
      <c r="IJ44" s="250"/>
      <c r="IK44" s="250"/>
      <c r="IL44" s="250"/>
      <c r="IM44" s="250"/>
      <c r="IN44" s="250"/>
      <c r="IO44" s="250"/>
      <c r="IP44" s="250"/>
      <c r="IQ44" s="250"/>
      <c r="IR44" s="250"/>
      <c r="IS44" s="250"/>
      <c r="IT44" s="250"/>
      <c r="IU44" s="250"/>
      <c r="IV44" s="250"/>
      <c r="IW44" s="250"/>
      <c r="IX44" s="250"/>
    </row>
    <row r="45" spans="1:258" s="115" customFormat="1" ht="30" customHeight="1">
      <c r="A45" s="85"/>
      <c r="B45" s="695"/>
      <c r="C45" s="972"/>
      <c r="D45" s="968"/>
      <c r="E45" s="969"/>
      <c r="F45" s="946" t="s">
        <v>2052</v>
      </c>
      <c r="G45" s="710" t="s">
        <v>1871</v>
      </c>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c r="GU45" s="250"/>
      <c r="GV45" s="250"/>
      <c r="GW45" s="250"/>
      <c r="GX45" s="250"/>
      <c r="GY45" s="250"/>
      <c r="GZ45" s="250"/>
      <c r="HA45" s="250"/>
      <c r="HB45" s="250"/>
      <c r="HC45" s="250"/>
      <c r="HD45" s="250"/>
      <c r="HE45" s="250"/>
      <c r="HF45" s="250"/>
      <c r="HG45" s="250"/>
      <c r="HH45" s="250"/>
      <c r="HI45" s="250"/>
      <c r="HJ45" s="250"/>
      <c r="HK45" s="250"/>
      <c r="HL45" s="250"/>
      <c r="HM45" s="250"/>
      <c r="HN45" s="250"/>
      <c r="HO45" s="250"/>
      <c r="HP45" s="250"/>
      <c r="HQ45" s="250"/>
      <c r="HR45" s="250"/>
      <c r="HS45" s="250"/>
      <c r="HT45" s="250"/>
      <c r="HU45" s="250"/>
      <c r="HV45" s="250"/>
      <c r="HW45" s="250"/>
      <c r="HX45" s="250"/>
      <c r="HY45" s="250"/>
      <c r="HZ45" s="250"/>
      <c r="IA45" s="250"/>
      <c r="IB45" s="250"/>
      <c r="IC45" s="250"/>
      <c r="ID45" s="250"/>
      <c r="IE45" s="250"/>
      <c r="IF45" s="250"/>
      <c r="IG45" s="250"/>
      <c r="IH45" s="250"/>
      <c r="II45" s="250"/>
      <c r="IJ45" s="250"/>
      <c r="IK45" s="250"/>
      <c r="IL45" s="250"/>
      <c r="IM45" s="250"/>
      <c r="IN45" s="250"/>
      <c r="IO45" s="250"/>
      <c r="IP45" s="250"/>
      <c r="IQ45" s="250"/>
      <c r="IR45" s="250"/>
      <c r="IS45" s="250"/>
      <c r="IT45" s="250"/>
      <c r="IU45" s="250"/>
      <c r="IV45" s="250"/>
      <c r="IW45" s="250"/>
      <c r="IX45" s="250"/>
    </row>
    <row r="46" spans="1:258" s="115" customFormat="1" ht="28.5" customHeight="1">
      <c r="A46" s="115" t="s">
        <v>1888</v>
      </c>
      <c r="E46" s="447"/>
      <c r="F46" s="447"/>
    </row>
    <row r="47" spans="1:258" s="447" customFormat="1" ht="21" customHeight="1">
      <c r="A47" s="27"/>
      <c r="B47" s="955" t="s">
        <v>1867</v>
      </c>
      <c r="C47" s="956"/>
      <c r="D47" s="955" t="s">
        <v>1162</v>
      </c>
      <c r="E47" s="956"/>
      <c r="F47" s="692" t="s">
        <v>1854</v>
      </c>
      <c r="G47" s="696" t="s">
        <v>37</v>
      </c>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5"/>
      <c r="BR47" s="425"/>
      <c r="BS47" s="425"/>
      <c r="BT47" s="425"/>
      <c r="BU47" s="425"/>
      <c r="BV47" s="425"/>
      <c r="BW47" s="425"/>
      <c r="BX47" s="425"/>
      <c r="BY47" s="425"/>
      <c r="BZ47" s="425"/>
      <c r="CA47" s="425"/>
      <c r="CB47" s="425"/>
      <c r="CC47" s="425"/>
      <c r="CD47" s="425"/>
      <c r="CE47" s="425"/>
      <c r="CF47" s="425"/>
      <c r="CG47" s="425"/>
      <c r="CH47" s="425"/>
      <c r="CI47" s="425"/>
      <c r="CJ47" s="425"/>
      <c r="CK47" s="425"/>
      <c r="CL47" s="425"/>
      <c r="CM47" s="425"/>
      <c r="CN47" s="425"/>
      <c r="CO47" s="425"/>
      <c r="CP47" s="425"/>
      <c r="CQ47" s="425"/>
      <c r="CR47" s="425"/>
      <c r="CS47" s="425"/>
      <c r="CT47" s="425"/>
      <c r="CU47" s="425"/>
      <c r="CV47" s="425"/>
      <c r="CW47" s="425"/>
      <c r="CX47" s="425"/>
      <c r="CY47" s="425"/>
      <c r="CZ47" s="425"/>
      <c r="DA47" s="425"/>
      <c r="DB47" s="425"/>
      <c r="DC47" s="425"/>
      <c r="DD47" s="425"/>
      <c r="DE47" s="425"/>
      <c r="DF47" s="425"/>
      <c r="DG47" s="425"/>
      <c r="DH47" s="425"/>
      <c r="DI47" s="425"/>
      <c r="DJ47" s="425"/>
      <c r="DK47" s="425"/>
      <c r="DL47" s="425"/>
      <c r="DM47" s="425"/>
      <c r="DN47" s="425"/>
      <c r="DO47" s="425"/>
      <c r="DP47" s="425"/>
      <c r="DQ47" s="425"/>
      <c r="DR47" s="425"/>
      <c r="DS47" s="425"/>
      <c r="DT47" s="425"/>
      <c r="DU47" s="425"/>
      <c r="DV47" s="425"/>
      <c r="DW47" s="425"/>
      <c r="DX47" s="425"/>
      <c r="DY47" s="425"/>
      <c r="DZ47" s="425"/>
      <c r="EA47" s="425"/>
      <c r="EB47" s="425"/>
      <c r="EC47" s="425"/>
      <c r="ED47" s="425"/>
      <c r="EE47" s="425"/>
      <c r="EF47" s="425"/>
      <c r="EG47" s="425"/>
      <c r="EH47" s="425"/>
      <c r="EI47" s="425"/>
      <c r="EJ47" s="425"/>
      <c r="EK47" s="425"/>
      <c r="EL47" s="425"/>
      <c r="EM47" s="425"/>
      <c r="EN47" s="425"/>
      <c r="EO47" s="425"/>
      <c r="EP47" s="425"/>
      <c r="EQ47" s="425"/>
      <c r="ER47" s="425"/>
      <c r="ES47" s="425"/>
      <c r="ET47" s="425"/>
      <c r="EU47" s="425"/>
      <c r="EV47" s="425"/>
      <c r="EW47" s="425"/>
      <c r="EX47" s="425"/>
      <c r="EY47" s="425"/>
      <c r="EZ47" s="425"/>
      <c r="FA47" s="425"/>
      <c r="FB47" s="425"/>
      <c r="FC47" s="425"/>
      <c r="FD47" s="425"/>
      <c r="FE47" s="425"/>
      <c r="FF47" s="425"/>
      <c r="FG47" s="425"/>
      <c r="FH47" s="425"/>
      <c r="FI47" s="425"/>
      <c r="FJ47" s="425"/>
      <c r="FK47" s="425"/>
      <c r="FL47" s="425"/>
      <c r="FM47" s="425"/>
      <c r="FN47" s="425"/>
      <c r="FO47" s="425"/>
      <c r="FP47" s="425"/>
      <c r="FQ47" s="425"/>
      <c r="FR47" s="425"/>
      <c r="FS47" s="425"/>
      <c r="FT47" s="425"/>
      <c r="FU47" s="425"/>
      <c r="FV47" s="425"/>
      <c r="FW47" s="425"/>
      <c r="FX47" s="425"/>
      <c r="FY47" s="425"/>
      <c r="FZ47" s="425"/>
      <c r="GA47" s="425"/>
      <c r="GB47" s="425"/>
      <c r="GC47" s="425"/>
      <c r="GD47" s="425"/>
      <c r="GE47" s="425"/>
      <c r="GF47" s="425"/>
      <c r="GG47" s="425"/>
      <c r="GH47" s="425"/>
      <c r="GI47" s="425"/>
      <c r="GJ47" s="425"/>
      <c r="GK47" s="425"/>
      <c r="GL47" s="425"/>
      <c r="GM47" s="425"/>
      <c r="GN47" s="425"/>
      <c r="GO47" s="425"/>
      <c r="GP47" s="425"/>
      <c r="GQ47" s="425"/>
      <c r="GR47" s="425"/>
      <c r="GS47" s="425"/>
      <c r="GT47" s="425"/>
      <c r="GU47" s="425"/>
      <c r="GV47" s="425"/>
      <c r="GW47" s="425"/>
      <c r="GX47" s="425"/>
      <c r="GY47" s="425"/>
      <c r="GZ47" s="425"/>
      <c r="HA47" s="425"/>
      <c r="HB47" s="425"/>
      <c r="HC47" s="425"/>
      <c r="HD47" s="425"/>
      <c r="HE47" s="425"/>
      <c r="HF47" s="425"/>
      <c r="HG47" s="425"/>
      <c r="HH47" s="425"/>
      <c r="HI47" s="425"/>
      <c r="HJ47" s="425"/>
      <c r="HK47" s="425"/>
      <c r="HL47" s="425"/>
      <c r="HM47" s="425"/>
      <c r="HN47" s="425"/>
      <c r="HO47" s="425"/>
      <c r="HP47" s="425"/>
      <c r="HQ47" s="425"/>
      <c r="HR47" s="425"/>
      <c r="HS47" s="425"/>
      <c r="HT47" s="425"/>
      <c r="HU47" s="425"/>
      <c r="HV47" s="425"/>
      <c r="HW47" s="425"/>
      <c r="HX47" s="425"/>
      <c r="HY47" s="425"/>
      <c r="HZ47" s="425"/>
      <c r="IA47" s="425"/>
      <c r="IB47" s="425"/>
      <c r="IC47" s="425"/>
      <c r="ID47" s="425"/>
      <c r="IE47" s="425"/>
      <c r="IF47" s="425"/>
      <c r="IG47" s="425"/>
      <c r="IH47" s="425"/>
      <c r="II47" s="425"/>
      <c r="IJ47" s="425"/>
      <c r="IK47" s="425"/>
      <c r="IL47" s="425"/>
      <c r="IM47" s="425"/>
      <c r="IN47" s="425"/>
      <c r="IO47" s="425"/>
      <c r="IP47" s="425"/>
      <c r="IQ47" s="425"/>
      <c r="IR47" s="425"/>
      <c r="IS47" s="425"/>
      <c r="IT47" s="425"/>
      <c r="IU47" s="425"/>
      <c r="IV47" s="425"/>
      <c r="IW47" s="425"/>
      <c r="IX47" s="425"/>
    </row>
    <row r="48" spans="1:258" s="447" customFormat="1" ht="34.5" customHeight="1">
      <c r="A48" s="85"/>
      <c r="B48" s="1000" t="s">
        <v>1889</v>
      </c>
      <c r="C48" s="1001"/>
      <c r="D48" s="957" t="s">
        <v>1163</v>
      </c>
      <c r="E48" s="958"/>
      <c r="F48" s="949" t="s">
        <v>2051</v>
      </c>
      <c r="G48" s="709" t="s">
        <v>1902</v>
      </c>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5"/>
      <c r="BR48" s="425"/>
      <c r="BS48" s="425"/>
      <c r="BT48" s="425"/>
      <c r="BU48" s="425"/>
      <c r="BV48" s="425"/>
      <c r="BW48" s="425"/>
      <c r="BX48" s="425"/>
      <c r="BY48" s="425"/>
      <c r="BZ48" s="425"/>
      <c r="CA48" s="425"/>
      <c r="CB48" s="425"/>
      <c r="CC48" s="425"/>
      <c r="CD48" s="425"/>
      <c r="CE48" s="425"/>
      <c r="CF48" s="425"/>
      <c r="CG48" s="425"/>
      <c r="CH48" s="425"/>
      <c r="CI48" s="425"/>
      <c r="CJ48" s="425"/>
      <c r="CK48" s="425"/>
      <c r="CL48" s="425"/>
      <c r="CM48" s="425"/>
      <c r="CN48" s="425"/>
      <c r="CO48" s="425"/>
      <c r="CP48" s="425"/>
      <c r="CQ48" s="425"/>
      <c r="CR48" s="425"/>
      <c r="CS48" s="425"/>
      <c r="CT48" s="425"/>
      <c r="CU48" s="425"/>
      <c r="CV48" s="425"/>
      <c r="CW48" s="425"/>
      <c r="CX48" s="425"/>
      <c r="CY48" s="425"/>
      <c r="CZ48" s="425"/>
      <c r="DA48" s="425"/>
      <c r="DB48" s="425"/>
      <c r="DC48" s="425"/>
      <c r="DD48" s="425"/>
      <c r="DE48" s="425"/>
      <c r="DF48" s="425"/>
      <c r="DG48" s="425"/>
      <c r="DH48" s="425"/>
      <c r="DI48" s="425"/>
      <c r="DJ48" s="425"/>
      <c r="DK48" s="425"/>
      <c r="DL48" s="425"/>
      <c r="DM48" s="425"/>
      <c r="DN48" s="425"/>
      <c r="DO48" s="425"/>
      <c r="DP48" s="425"/>
      <c r="DQ48" s="425"/>
      <c r="DR48" s="425"/>
      <c r="DS48" s="425"/>
      <c r="DT48" s="425"/>
      <c r="DU48" s="425"/>
      <c r="DV48" s="425"/>
      <c r="DW48" s="425"/>
      <c r="DX48" s="425"/>
      <c r="DY48" s="425"/>
      <c r="DZ48" s="425"/>
      <c r="EA48" s="425"/>
      <c r="EB48" s="425"/>
      <c r="EC48" s="425"/>
      <c r="ED48" s="425"/>
      <c r="EE48" s="425"/>
      <c r="EF48" s="425"/>
      <c r="EG48" s="425"/>
      <c r="EH48" s="425"/>
      <c r="EI48" s="425"/>
      <c r="EJ48" s="425"/>
      <c r="EK48" s="425"/>
      <c r="EL48" s="425"/>
      <c r="EM48" s="425"/>
      <c r="EN48" s="425"/>
      <c r="EO48" s="425"/>
      <c r="EP48" s="425"/>
      <c r="EQ48" s="425"/>
      <c r="ER48" s="425"/>
      <c r="ES48" s="425"/>
      <c r="ET48" s="425"/>
      <c r="EU48" s="425"/>
      <c r="EV48" s="425"/>
      <c r="EW48" s="425"/>
      <c r="EX48" s="425"/>
      <c r="EY48" s="425"/>
      <c r="EZ48" s="425"/>
      <c r="FA48" s="425"/>
      <c r="FB48" s="425"/>
      <c r="FC48" s="425"/>
      <c r="FD48" s="425"/>
      <c r="FE48" s="425"/>
      <c r="FF48" s="425"/>
      <c r="FG48" s="425"/>
      <c r="FH48" s="425"/>
      <c r="FI48" s="425"/>
      <c r="FJ48" s="425"/>
      <c r="FK48" s="425"/>
      <c r="FL48" s="425"/>
      <c r="FM48" s="425"/>
      <c r="FN48" s="425"/>
      <c r="FO48" s="425"/>
      <c r="FP48" s="425"/>
      <c r="FQ48" s="425"/>
      <c r="FR48" s="425"/>
      <c r="FS48" s="425"/>
      <c r="FT48" s="425"/>
      <c r="FU48" s="425"/>
      <c r="FV48" s="425"/>
      <c r="FW48" s="425"/>
      <c r="FX48" s="425"/>
      <c r="FY48" s="425"/>
      <c r="FZ48" s="425"/>
      <c r="GA48" s="425"/>
      <c r="GB48" s="425"/>
      <c r="GC48" s="425"/>
      <c r="GD48" s="425"/>
      <c r="GE48" s="425"/>
      <c r="GF48" s="425"/>
      <c r="GG48" s="425"/>
      <c r="GH48" s="425"/>
      <c r="GI48" s="425"/>
      <c r="GJ48" s="425"/>
      <c r="GK48" s="425"/>
      <c r="GL48" s="425"/>
      <c r="GM48" s="425"/>
      <c r="GN48" s="425"/>
      <c r="GO48" s="425"/>
      <c r="GP48" s="425"/>
      <c r="GQ48" s="425"/>
      <c r="GR48" s="425"/>
      <c r="GS48" s="425"/>
      <c r="GT48" s="425"/>
      <c r="GU48" s="425"/>
      <c r="GV48" s="425"/>
      <c r="GW48" s="425"/>
      <c r="GX48" s="425"/>
      <c r="GY48" s="425"/>
      <c r="GZ48" s="425"/>
      <c r="HA48" s="425"/>
      <c r="HB48" s="425"/>
      <c r="HC48" s="425"/>
      <c r="HD48" s="425"/>
      <c r="HE48" s="425"/>
      <c r="HF48" s="425"/>
      <c r="HG48" s="425"/>
      <c r="HH48" s="425"/>
      <c r="HI48" s="425"/>
      <c r="HJ48" s="425"/>
      <c r="HK48" s="425"/>
      <c r="HL48" s="425"/>
      <c r="HM48" s="425"/>
      <c r="HN48" s="425"/>
      <c r="HO48" s="425"/>
      <c r="HP48" s="425"/>
      <c r="HQ48" s="425"/>
      <c r="HR48" s="425"/>
      <c r="HS48" s="425"/>
      <c r="HT48" s="425"/>
      <c r="HU48" s="425"/>
      <c r="HV48" s="425"/>
      <c r="HW48" s="425"/>
      <c r="HX48" s="425"/>
      <c r="HY48" s="425"/>
      <c r="HZ48" s="425"/>
      <c r="IA48" s="425"/>
      <c r="IB48" s="425"/>
      <c r="IC48" s="425"/>
      <c r="ID48" s="425"/>
      <c r="IE48" s="425"/>
      <c r="IF48" s="425"/>
      <c r="IG48" s="425"/>
      <c r="IH48" s="425"/>
      <c r="II48" s="425"/>
      <c r="IJ48" s="425"/>
      <c r="IK48" s="425"/>
      <c r="IL48" s="425"/>
      <c r="IM48" s="425"/>
      <c r="IN48" s="425"/>
      <c r="IO48" s="425"/>
      <c r="IP48" s="425"/>
      <c r="IQ48" s="425"/>
      <c r="IR48" s="425"/>
      <c r="IS48" s="425"/>
      <c r="IT48" s="425"/>
      <c r="IU48" s="425"/>
      <c r="IV48" s="425"/>
      <c r="IW48" s="425"/>
      <c r="IX48" s="425"/>
    </row>
    <row r="49" spans="1:258" s="447" customFormat="1" ht="34.5" customHeight="1">
      <c r="A49" s="85"/>
      <c r="B49" s="1000" t="s">
        <v>1890</v>
      </c>
      <c r="C49" s="1001"/>
      <c r="D49" s="957" t="s">
        <v>1164</v>
      </c>
      <c r="E49" s="958"/>
      <c r="F49" s="949" t="s">
        <v>2053</v>
      </c>
      <c r="G49" s="710" t="s">
        <v>1901</v>
      </c>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5"/>
      <c r="BR49" s="425"/>
      <c r="BS49" s="425"/>
      <c r="BT49" s="425"/>
      <c r="BU49" s="425"/>
      <c r="BV49" s="425"/>
      <c r="BW49" s="425"/>
      <c r="BX49" s="425"/>
      <c r="BY49" s="425"/>
      <c r="BZ49" s="425"/>
      <c r="CA49" s="425"/>
      <c r="CB49" s="425"/>
      <c r="CC49" s="425"/>
      <c r="CD49" s="425"/>
      <c r="CE49" s="425"/>
      <c r="CF49" s="425"/>
      <c r="CG49" s="425"/>
      <c r="CH49" s="425"/>
      <c r="CI49" s="425"/>
      <c r="CJ49" s="425"/>
      <c r="CK49" s="425"/>
      <c r="CL49" s="425"/>
      <c r="CM49" s="425"/>
      <c r="CN49" s="425"/>
      <c r="CO49" s="425"/>
      <c r="CP49" s="425"/>
      <c r="CQ49" s="425"/>
      <c r="CR49" s="425"/>
      <c r="CS49" s="425"/>
      <c r="CT49" s="425"/>
      <c r="CU49" s="425"/>
      <c r="CV49" s="425"/>
      <c r="CW49" s="425"/>
      <c r="CX49" s="425"/>
      <c r="CY49" s="425"/>
      <c r="CZ49" s="425"/>
      <c r="DA49" s="425"/>
      <c r="DB49" s="425"/>
      <c r="DC49" s="425"/>
      <c r="DD49" s="425"/>
      <c r="DE49" s="425"/>
      <c r="DF49" s="425"/>
      <c r="DG49" s="425"/>
      <c r="DH49" s="425"/>
      <c r="DI49" s="425"/>
      <c r="DJ49" s="425"/>
      <c r="DK49" s="425"/>
      <c r="DL49" s="425"/>
      <c r="DM49" s="425"/>
      <c r="DN49" s="425"/>
      <c r="DO49" s="425"/>
      <c r="DP49" s="425"/>
      <c r="DQ49" s="425"/>
      <c r="DR49" s="425"/>
      <c r="DS49" s="425"/>
      <c r="DT49" s="425"/>
      <c r="DU49" s="425"/>
      <c r="DV49" s="425"/>
      <c r="DW49" s="425"/>
      <c r="DX49" s="425"/>
      <c r="DY49" s="425"/>
      <c r="DZ49" s="425"/>
      <c r="EA49" s="425"/>
      <c r="EB49" s="425"/>
      <c r="EC49" s="425"/>
      <c r="ED49" s="425"/>
      <c r="EE49" s="425"/>
      <c r="EF49" s="425"/>
      <c r="EG49" s="425"/>
      <c r="EH49" s="425"/>
      <c r="EI49" s="425"/>
      <c r="EJ49" s="425"/>
      <c r="EK49" s="425"/>
      <c r="EL49" s="425"/>
      <c r="EM49" s="425"/>
      <c r="EN49" s="425"/>
      <c r="EO49" s="425"/>
      <c r="EP49" s="425"/>
      <c r="EQ49" s="425"/>
      <c r="ER49" s="425"/>
      <c r="ES49" s="425"/>
      <c r="ET49" s="425"/>
      <c r="EU49" s="425"/>
      <c r="EV49" s="425"/>
      <c r="EW49" s="425"/>
      <c r="EX49" s="425"/>
      <c r="EY49" s="425"/>
      <c r="EZ49" s="425"/>
      <c r="FA49" s="425"/>
      <c r="FB49" s="425"/>
      <c r="FC49" s="425"/>
      <c r="FD49" s="425"/>
      <c r="FE49" s="425"/>
      <c r="FF49" s="425"/>
      <c r="FG49" s="425"/>
      <c r="FH49" s="425"/>
      <c r="FI49" s="425"/>
      <c r="FJ49" s="425"/>
      <c r="FK49" s="425"/>
      <c r="FL49" s="425"/>
      <c r="FM49" s="425"/>
      <c r="FN49" s="425"/>
      <c r="FO49" s="425"/>
      <c r="FP49" s="425"/>
      <c r="FQ49" s="425"/>
      <c r="FR49" s="425"/>
      <c r="FS49" s="425"/>
      <c r="FT49" s="425"/>
      <c r="FU49" s="425"/>
      <c r="FV49" s="425"/>
      <c r="FW49" s="425"/>
      <c r="FX49" s="425"/>
      <c r="FY49" s="425"/>
      <c r="FZ49" s="425"/>
      <c r="GA49" s="425"/>
      <c r="GB49" s="425"/>
      <c r="GC49" s="425"/>
      <c r="GD49" s="425"/>
      <c r="GE49" s="425"/>
      <c r="GF49" s="425"/>
      <c r="GG49" s="425"/>
      <c r="GH49" s="425"/>
      <c r="GI49" s="425"/>
      <c r="GJ49" s="425"/>
      <c r="GK49" s="425"/>
      <c r="GL49" s="425"/>
      <c r="GM49" s="425"/>
      <c r="GN49" s="425"/>
      <c r="GO49" s="425"/>
      <c r="GP49" s="425"/>
      <c r="GQ49" s="425"/>
      <c r="GR49" s="425"/>
      <c r="GS49" s="425"/>
      <c r="GT49" s="425"/>
      <c r="GU49" s="425"/>
      <c r="GV49" s="425"/>
      <c r="GW49" s="425"/>
      <c r="GX49" s="425"/>
      <c r="GY49" s="425"/>
      <c r="GZ49" s="425"/>
      <c r="HA49" s="425"/>
      <c r="HB49" s="425"/>
      <c r="HC49" s="425"/>
      <c r="HD49" s="425"/>
      <c r="HE49" s="425"/>
      <c r="HF49" s="425"/>
      <c r="HG49" s="425"/>
      <c r="HH49" s="425"/>
      <c r="HI49" s="425"/>
      <c r="HJ49" s="425"/>
      <c r="HK49" s="425"/>
      <c r="HL49" s="425"/>
      <c r="HM49" s="425"/>
      <c r="HN49" s="425"/>
      <c r="HO49" s="425"/>
      <c r="HP49" s="425"/>
      <c r="HQ49" s="425"/>
      <c r="HR49" s="425"/>
      <c r="HS49" s="425"/>
      <c r="HT49" s="425"/>
      <c r="HU49" s="425"/>
      <c r="HV49" s="425"/>
      <c r="HW49" s="425"/>
      <c r="HX49" s="425"/>
      <c r="HY49" s="425"/>
      <c r="HZ49" s="425"/>
      <c r="IA49" s="425"/>
      <c r="IB49" s="425"/>
      <c r="IC49" s="425"/>
      <c r="ID49" s="425"/>
      <c r="IE49" s="425"/>
      <c r="IF49" s="425"/>
      <c r="IG49" s="425"/>
      <c r="IH49" s="425"/>
      <c r="II49" s="425"/>
      <c r="IJ49" s="425"/>
      <c r="IK49" s="425"/>
      <c r="IL49" s="425"/>
      <c r="IM49" s="425"/>
      <c r="IN49" s="425"/>
      <c r="IO49" s="425"/>
      <c r="IP49" s="425"/>
      <c r="IQ49" s="425"/>
      <c r="IR49" s="425"/>
      <c r="IS49" s="425"/>
      <c r="IT49" s="425"/>
      <c r="IU49" s="425"/>
      <c r="IV49" s="425"/>
      <c r="IW49" s="425"/>
      <c r="IX49" s="425"/>
    </row>
    <row r="50" spans="1:258" s="447" customFormat="1" ht="34.5" customHeight="1">
      <c r="A50" s="85"/>
      <c r="B50" s="1000" t="s">
        <v>1891</v>
      </c>
      <c r="C50" s="1001"/>
      <c r="D50" s="957" t="s">
        <v>1165</v>
      </c>
      <c r="E50" s="958"/>
      <c r="F50" s="949" t="s">
        <v>2053</v>
      </c>
      <c r="G50" s="710" t="s">
        <v>1900</v>
      </c>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5"/>
      <c r="BR50" s="425"/>
      <c r="BS50" s="425"/>
      <c r="BT50" s="425"/>
      <c r="BU50" s="425"/>
      <c r="BV50" s="425"/>
      <c r="BW50" s="425"/>
      <c r="BX50" s="425"/>
      <c r="BY50" s="425"/>
      <c r="BZ50" s="425"/>
      <c r="CA50" s="425"/>
      <c r="CB50" s="425"/>
      <c r="CC50" s="425"/>
      <c r="CD50" s="425"/>
      <c r="CE50" s="425"/>
      <c r="CF50" s="425"/>
      <c r="CG50" s="425"/>
      <c r="CH50" s="425"/>
      <c r="CI50" s="425"/>
      <c r="CJ50" s="425"/>
      <c r="CK50" s="425"/>
      <c r="CL50" s="425"/>
      <c r="CM50" s="425"/>
      <c r="CN50" s="425"/>
      <c r="CO50" s="425"/>
      <c r="CP50" s="425"/>
      <c r="CQ50" s="425"/>
      <c r="CR50" s="425"/>
      <c r="CS50" s="425"/>
      <c r="CT50" s="425"/>
      <c r="CU50" s="425"/>
      <c r="CV50" s="425"/>
      <c r="CW50" s="425"/>
      <c r="CX50" s="425"/>
      <c r="CY50" s="425"/>
      <c r="CZ50" s="425"/>
      <c r="DA50" s="425"/>
      <c r="DB50" s="425"/>
      <c r="DC50" s="425"/>
      <c r="DD50" s="425"/>
      <c r="DE50" s="425"/>
      <c r="DF50" s="425"/>
      <c r="DG50" s="425"/>
      <c r="DH50" s="425"/>
      <c r="DI50" s="425"/>
      <c r="DJ50" s="425"/>
      <c r="DK50" s="425"/>
      <c r="DL50" s="425"/>
      <c r="DM50" s="425"/>
      <c r="DN50" s="425"/>
      <c r="DO50" s="425"/>
      <c r="DP50" s="425"/>
      <c r="DQ50" s="425"/>
      <c r="DR50" s="425"/>
      <c r="DS50" s="425"/>
      <c r="DT50" s="425"/>
      <c r="DU50" s="425"/>
      <c r="DV50" s="425"/>
      <c r="DW50" s="425"/>
      <c r="DX50" s="425"/>
      <c r="DY50" s="425"/>
      <c r="DZ50" s="425"/>
      <c r="EA50" s="425"/>
      <c r="EB50" s="425"/>
      <c r="EC50" s="425"/>
      <c r="ED50" s="425"/>
      <c r="EE50" s="425"/>
      <c r="EF50" s="425"/>
      <c r="EG50" s="425"/>
      <c r="EH50" s="425"/>
      <c r="EI50" s="425"/>
      <c r="EJ50" s="425"/>
      <c r="EK50" s="425"/>
      <c r="EL50" s="425"/>
      <c r="EM50" s="425"/>
      <c r="EN50" s="425"/>
      <c r="EO50" s="425"/>
      <c r="EP50" s="425"/>
      <c r="EQ50" s="425"/>
      <c r="ER50" s="425"/>
      <c r="ES50" s="425"/>
      <c r="ET50" s="425"/>
      <c r="EU50" s="425"/>
      <c r="EV50" s="425"/>
      <c r="EW50" s="425"/>
      <c r="EX50" s="425"/>
      <c r="EY50" s="425"/>
      <c r="EZ50" s="425"/>
      <c r="FA50" s="425"/>
      <c r="FB50" s="425"/>
      <c r="FC50" s="425"/>
      <c r="FD50" s="425"/>
      <c r="FE50" s="425"/>
      <c r="FF50" s="425"/>
      <c r="FG50" s="425"/>
      <c r="FH50" s="425"/>
      <c r="FI50" s="425"/>
      <c r="FJ50" s="425"/>
      <c r="FK50" s="425"/>
      <c r="FL50" s="425"/>
      <c r="FM50" s="425"/>
      <c r="FN50" s="425"/>
      <c r="FO50" s="425"/>
      <c r="FP50" s="425"/>
      <c r="FQ50" s="425"/>
      <c r="FR50" s="425"/>
      <c r="FS50" s="425"/>
      <c r="FT50" s="425"/>
      <c r="FU50" s="425"/>
      <c r="FV50" s="425"/>
      <c r="FW50" s="425"/>
      <c r="FX50" s="425"/>
      <c r="FY50" s="425"/>
      <c r="FZ50" s="425"/>
      <c r="GA50" s="425"/>
      <c r="GB50" s="425"/>
      <c r="GC50" s="425"/>
      <c r="GD50" s="425"/>
      <c r="GE50" s="425"/>
      <c r="GF50" s="425"/>
      <c r="GG50" s="425"/>
      <c r="GH50" s="425"/>
      <c r="GI50" s="425"/>
      <c r="GJ50" s="425"/>
      <c r="GK50" s="425"/>
      <c r="GL50" s="425"/>
      <c r="GM50" s="425"/>
      <c r="GN50" s="425"/>
      <c r="GO50" s="425"/>
      <c r="GP50" s="425"/>
      <c r="GQ50" s="425"/>
      <c r="GR50" s="425"/>
      <c r="GS50" s="425"/>
      <c r="GT50" s="425"/>
      <c r="GU50" s="425"/>
      <c r="GV50" s="425"/>
      <c r="GW50" s="425"/>
      <c r="GX50" s="425"/>
      <c r="GY50" s="425"/>
      <c r="GZ50" s="425"/>
      <c r="HA50" s="425"/>
      <c r="HB50" s="425"/>
      <c r="HC50" s="425"/>
      <c r="HD50" s="425"/>
      <c r="HE50" s="425"/>
      <c r="HF50" s="425"/>
      <c r="HG50" s="425"/>
      <c r="HH50" s="425"/>
      <c r="HI50" s="425"/>
      <c r="HJ50" s="425"/>
      <c r="HK50" s="425"/>
      <c r="HL50" s="425"/>
      <c r="HM50" s="425"/>
      <c r="HN50" s="425"/>
      <c r="HO50" s="425"/>
      <c r="HP50" s="425"/>
      <c r="HQ50" s="425"/>
      <c r="HR50" s="425"/>
      <c r="HS50" s="425"/>
      <c r="HT50" s="425"/>
      <c r="HU50" s="425"/>
      <c r="HV50" s="425"/>
      <c r="HW50" s="425"/>
      <c r="HX50" s="425"/>
      <c r="HY50" s="425"/>
      <c r="HZ50" s="425"/>
      <c r="IA50" s="425"/>
      <c r="IB50" s="425"/>
      <c r="IC50" s="425"/>
      <c r="ID50" s="425"/>
      <c r="IE50" s="425"/>
      <c r="IF50" s="425"/>
      <c r="IG50" s="425"/>
      <c r="IH50" s="425"/>
      <c r="II50" s="425"/>
      <c r="IJ50" s="425"/>
      <c r="IK50" s="425"/>
      <c r="IL50" s="425"/>
      <c r="IM50" s="425"/>
      <c r="IN50" s="425"/>
      <c r="IO50" s="425"/>
      <c r="IP50" s="425"/>
      <c r="IQ50" s="425"/>
      <c r="IR50" s="425"/>
      <c r="IS50" s="425"/>
      <c r="IT50" s="425"/>
      <c r="IU50" s="425"/>
      <c r="IV50" s="425"/>
      <c r="IW50" s="425"/>
      <c r="IX50" s="425"/>
    </row>
    <row r="51" spans="1:258" s="447" customFormat="1" ht="34.5" customHeight="1">
      <c r="A51" s="85"/>
      <c r="B51" s="1000" t="s">
        <v>1892</v>
      </c>
      <c r="C51" s="1001"/>
      <c r="D51" s="957" t="s">
        <v>1166</v>
      </c>
      <c r="E51" s="958"/>
      <c r="F51" s="949" t="s">
        <v>2053</v>
      </c>
      <c r="G51" s="710" t="s">
        <v>1899</v>
      </c>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5"/>
      <c r="BR51" s="425"/>
      <c r="BS51" s="425"/>
      <c r="BT51" s="425"/>
      <c r="BU51" s="425"/>
      <c r="BV51" s="425"/>
      <c r="BW51" s="425"/>
      <c r="BX51" s="425"/>
      <c r="BY51" s="425"/>
      <c r="BZ51" s="425"/>
      <c r="CA51" s="425"/>
      <c r="CB51" s="425"/>
      <c r="CC51" s="425"/>
      <c r="CD51" s="425"/>
      <c r="CE51" s="425"/>
      <c r="CF51" s="425"/>
      <c r="CG51" s="425"/>
      <c r="CH51" s="425"/>
      <c r="CI51" s="425"/>
      <c r="CJ51" s="425"/>
      <c r="CK51" s="425"/>
      <c r="CL51" s="425"/>
      <c r="CM51" s="425"/>
      <c r="CN51" s="425"/>
      <c r="CO51" s="425"/>
      <c r="CP51" s="425"/>
      <c r="CQ51" s="425"/>
      <c r="CR51" s="425"/>
      <c r="CS51" s="425"/>
      <c r="CT51" s="425"/>
      <c r="CU51" s="425"/>
      <c r="CV51" s="425"/>
      <c r="CW51" s="425"/>
      <c r="CX51" s="425"/>
      <c r="CY51" s="425"/>
      <c r="CZ51" s="425"/>
      <c r="DA51" s="425"/>
      <c r="DB51" s="425"/>
      <c r="DC51" s="425"/>
      <c r="DD51" s="425"/>
      <c r="DE51" s="425"/>
      <c r="DF51" s="425"/>
      <c r="DG51" s="425"/>
      <c r="DH51" s="425"/>
      <c r="DI51" s="425"/>
      <c r="DJ51" s="425"/>
      <c r="DK51" s="425"/>
      <c r="DL51" s="425"/>
      <c r="DM51" s="425"/>
      <c r="DN51" s="425"/>
      <c r="DO51" s="425"/>
      <c r="DP51" s="425"/>
      <c r="DQ51" s="425"/>
      <c r="DR51" s="425"/>
      <c r="DS51" s="425"/>
      <c r="DT51" s="425"/>
      <c r="DU51" s="425"/>
      <c r="DV51" s="425"/>
      <c r="DW51" s="425"/>
      <c r="DX51" s="425"/>
      <c r="DY51" s="425"/>
      <c r="DZ51" s="425"/>
      <c r="EA51" s="425"/>
      <c r="EB51" s="425"/>
      <c r="EC51" s="425"/>
      <c r="ED51" s="425"/>
      <c r="EE51" s="425"/>
      <c r="EF51" s="425"/>
      <c r="EG51" s="425"/>
      <c r="EH51" s="425"/>
      <c r="EI51" s="425"/>
      <c r="EJ51" s="425"/>
      <c r="EK51" s="425"/>
      <c r="EL51" s="425"/>
      <c r="EM51" s="425"/>
      <c r="EN51" s="425"/>
      <c r="EO51" s="425"/>
      <c r="EP51" s="425"/>
      <c r="EQ51" s="425"/>
      <c r="ER51" s="425"/>
      <c r="ES51" s="425"/>
      <c r="ET51" s="425"/>
      <c r="EU51" s="425"/>
      <c r="EV51" s="425"/>
      <c r="EW51" s="425"/>
      <c r="EX51" s="425"/>
      <c r="EY51" s="425"/>
      <c r="EZ51" s="425"/>
      <c r="FA51" s="425"/>
      <c r="FB51" s="425"/>
      <c r="FC51" s="425"/>
      <c r="FD51" s="425"/>
      <c r="FE51" s="425"/>
      <c r="FF51" s="425"/>
      <c r="FG51" s="425"/>
      <c r="FH51" s="425"/>
      <c r="FI51" s="425"/>
      <c r="FJ51" s="425"/>
      <c r="FK51" s="425"/>
      <c r="FL51" s="425"/>
      <c r="FM51" s="425"/>
      <c r="FN51" s="425"/>
      <c r="FO51" s="425"/>
      <c r="FP51" s="425"/>
      <c r="FQ51" s="425"/>
      <c r="FR51" s="425"/>
      <c r="FS51" s="425"/>
      <c r="FT51" s="425"/>
      <c r="FU51" s="425"/>
      <c r="FV51" s="425"/>
      <c r="FW51" s="425"/>
      <c r="FX51" s="425"/>
      <c r="FY51" s="425"/>
      <c r="FZ51" s="425"/>
      <c r="GA51" s="425"/>
      <c r="GB51" s="425"/>
      <c r="GC51" s="425"/>
      <c r="GD51" s="425"/>
      <c r="GE51" s="425"/>
      <c r="GF51" s="425"/>
      <c r="GG51" s="425"/>
      <c r="GH51" s="425"/>
      <c r="GI51" s="425"/>
      <c r="GJ51" s="425"/>
      <c r="GK51" s="425"/>
      <c r="GL51" s="425"/>
      <c r="GM51" s="425"/>
      <c r="GN51" s="425"/>
      <c r="GO51" s="425"/>
      <c r="GP51" s="425"/>
      <c r="GQ51" s="425"/>
      <c r="GR51" s="425"/>
      <c r="GS51" s="425"/>
      <c r="GT51" s="425"/>
      <c r="GU51" s="425"/>
      <c r="GV51" s="425"/>
      <c r="GW51" s="425"/>
      <c r="GX51" s="425"/>
      <c r="GY51" s="425"/>
      <c r="GZ51" s="425"/>
      <c r="HA51" s="425"/>
      <c r="HB51" s="425"/>
      <c r="HC51" s="425"/>
      <c r="HD51" s="425"/>
      <c r="HE51" s="425"/>
      <c r="HF51" s="425"/>
      <c r="HG51" s="425"/>
      <c r="HH51" s="425"/>
      <c r="HI51" s="425"/>
      <c r="HJ51" s="425"/>
      <c r="HK51" s="425"/>
      <c r="HL51" s="425"/>
      <c r="HM51" s="425"/>
      <c r="HN51" s="425"/>
      <c r="HO51" s="425"/>
      <c r="HP51" s="425"/>
      <c r="HQ51" s="425"/>
      <c r="HR51" s="425"/>
      <c r="HS51" s="425"/>
      <c r="HT51" s="425"/>
      <c r="HU51" s="425"/>
      <c r="HV51" s="425"/>
      <c r="HW51" s="425"/>
      <c r="HX51" s="425"/>
      <c r="HY51" s="425"/>
      <c r="HZ51" s="425"/>
      <c r="IA51" s="425"/>
      <c r="IB51" s="425"/>
      <c r="IC51" s="425"/>
      <c r="ID51" s="425"/>
      <c r="IE51" s="425"/>
      <c r="IF51" s="425"/>
      <c r="IG51" s="425"/>
      <c r="IH51" s="425"/>
      <c r="II51" s="425"/>
      <c r="IJ51" s="425"/>
      <c r="IK51" s="425"/>
      <c r="IL51" s="425"/>
      <c r="IM51" s="425"/>
      <c r="IN51" s="425"/>
      <c r="IO51" s="425"/>
      <c r="IP51" s="425"/>
      <c r="IQ51" s="425"/>
      <c r="IR51" s="425"/>
      <c r="IS51" s="425"/>
      <c r="IT51" s="425"/>
      <c r="IU51" s="425"/>
      <c r="IV51" s="425"/>
      <c r="IW51" s="425"/>
      <c r="IX51" s="425"/>
    </row>
    <row r="52" spans="1:258" s="447" customFormat="1" ht="19.5" customHeight="1">
      <c r="A52" s="85"/>
      <c r="B52" s="1012" t="s">
        <v>1893</v>
      </c>
      <c r="C52" s="1013"/>
      <c r="D52" s="1008" t="s">
        <v>1894</v>
      </c>
      <c r="E52" s="1009"/>
      <c r="F52" s="1006" t="s">
        <v>2051</v>
      </c>
      <c r="G52" s="710" t="s">
        <v>1898</v>
      </c>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5"/>
      <c r="BR52" s="425"/>
      <c r="BS52" s="425"/>
      <c r="BT52" s="425"/>
      <c r="BU52" s="425"/>
      <c r="BV52" s="425"/>
      <c r="BW52" s="425"/>
      <c r="BX52" s="425"/>
      <c r="BY52" s="425"/>
      <c r="BZ52" s="425"/>
      <c r="CA52" s="425"/>
      <c r="CB52" s="425"/>
      <c r="CC52" s="425"/>
      <c r="CD52" s="425"/>
      <c r="CE52" s="425"/>
      <c r="CF52" s="425"/>
      <c r="CG52" s="425"/>
      <c r="CH52" s="425"/>
      <c r="CI52" s="425"/>
      <c r="CJ52" s="425"/>
      <c r="CK52" s="425"/>
      <c r="CL52" s="425"/>
      <c r="CM52" s="425"/>
      <c r="CN52" s="425"/>
      <c r="CO52" s="425"/>
      <c r="CP52" s="425"/>
      <c r="CQ52" s="425"/>
      <c r="CR52" s="425"/>
      <c r="CS52" s="425"/>
      <c r="CT52" s="425"/>
      <c r="CU52" s="425"/>
      <c r="CV52" s="425"/>
      <c r="CW52" s="425"/>
      <c r="CX52" s="425"/>
      <c r="CY52" s="425"/>
      <c r="CZ52" s="425"/>
      <c r="DA52" s="425"/>
      <c r="DB52" s="425"/>
      <c r="DC52" s="425"/>
      <c r="DD52" s="425"/>
      <c r="DE52" s="425"/>
      <c r="DF52" s="425"/>
      <c r="DG52" s="425"/>
      <c r="DH52" s="425"/>
      <c r="DI52" s="425"/>
      <c r="DJ52" s="425"/>
      <c r="DK52" s="425"/>
      <c r="DL52" s="425"/>
      <c r="DM52" s="425"/>
      <c r="DN52" s="425"/>
      <c r="DO52" s="425"/>
      <c r="DP52" s="425"/>
      <c r="DQ52" s="425"/>
      <c r="DR52" s="425"/>
      <c r="DS52" s="425"/>
      <c r="DT52" s="425"/>
      <c r="DU52" s="425"/>
      <c r="DV52" s="425"/>
      <c r="DW52" s="425"/>
      <c r="DX52" s="425"/>
      <c r="DY52" s="425"/>
      <c r="DZ52" s="425"/>
      <c r="EA52" s="425"/>
      <c r="EB52" s="425"/>
      <c r="EC52" s="425"/>
      <c r="ED52" s="425"/>
      <c r="EE52" s="425"/>
      <c r="EF52" s="425"/>
      <c r="EG52" s="425"/>
      <c r="EH52" s="425"/>
      <c r="EI52" s="425"/>
      <c r="EJ52" s="425"/>
      <c r="EK52" s="425"/>
      <c r="EL52" s="425"/>
      <c r="EM52" s="425"/>
      <c r="EN52" s="425"/>
      <c r="EO52" s="425"/>
      <c r="EP52" s="425"/>
      <c r="EQ52" s="425"/>
      <c r="ER52" s="425"/>
      <c r="ES52" s="425"/>
      <c r="ET52" s="425"/>
      <c r="EU52" s="425"/>
      <c r="EV52" s="425"/>
      <c r="EW52" s="425"/>
      <c r="EX52" s="425"/>
      <c r="EY52" s="425"/>
      <c r="EZ52" s="425"/>
      <c r="FA52" s="425"/>
      <c r="FB52" s="425"/>
      <c r="FC52" s="425"/>
      <c r="FD52" s="425"/>
      <c r="FE52" s="425"/>
      <c r="FF52" s="425"/>
      <c r="FG52" s="425"/>
      <c r="FH52" s="425"/>
      <c r="FI52" s="425"/>
      <c r="FJ52" s="425"/>
      <c r="FK52" s="425"/>
      <c r="FL52" s="425"/>
      <c r="FM52" s="425"/>
      <c r="FN52" s="425"/>
      <c r="FO52" s="425"/>
      <c r="FP52" s="425"/>
      <c r="FQ52" s="425"/>
      <c r="FR52" s="425"/>
      <c r="FS52" s="425"/>
      <c r="FT52" s="425"/>
      <c r="FU52" s="425"/>
      <c r="FV52" s="425"/>
      <c r="FW52" s="425"/>
      <c r="FX52" s="425"/>
      <c r="FY52" s="425"/>
      <c r="FZ52" s="425"/>
      <c r="GA52" s="425"/>
      <c r="GB52" s="425"/>
      <c r="GC52" s="425"/>
      <c r="GD52" s="425"/>
      <c r="GE52" s="425"/>
      <c r="GF52" s="425"/>
      <c r="GG52" s="425"/>
      <c r="GH52" s="425"/>
      <c r="GI52" s="425"/>
      <c r="GJ52" s="425"/>
      <c r="GK52" s="425"/>
      <c r="GL52" s="425"/>
      <c r="GM52" s="425"/>
      <c r="GN52" s="425"/>
      <c r="GO52" s="425"/>
      <c r="GP52" s="425"/>
      <c r="GQ52" s="425"/>
      <c r="GR52" s="425"/>
      <c r="GS52" s="425"/>
      <c r="GT52" s="425"/>
      <c r="GU52" s="425"/>
      <c r="GV52" s="425"/>
      <c r="GW52" s="425"/>
      <c r="GX52" s="425"/>
      <c r="GY52" s="425"/>
      <c r="GZ52" s="425"/>
      <c r="HA52" s="425"/>
      <c r="HB52" s="425"/>
      <c r="HC52" s="425"/>
      <c r="HD52" s="425"/>
      <c r="HE52" s="425"/>
      <c r="HF52" s="425"/>
      <c r="HG52" s="425"/>
      <c r="HH52" s="425"/>
      <c r="HI52" s="425"/>
      <c r="HJ52" s="425"/>
      <c r="HK52" s="425"/>
      <c r="HL52" s="425"/>
      <c r="HM52" s="425"/>
      <c r="HN52" s="425"/>
      <c r="HO52" s="425"/>
      <c r="HP52" s="425"/>
      <c r="HQ52" s="425"/>
      <c r="HR52" s="425"/>
      <c r="HS52" s="425"/>
      <c r="HT52" s="425"/>
      <c r="HU52" s="425"/>
      <c r="HV52" s="425"/>
      <c r="HW52" s="425"/>
      <c r="HX52" s="425"/>
      <c r="HY52" s="425"/>
      <c r="HZ52" s="425"/>
      <c r="IA52" s="425"/>
      <c r="IB52" s="425"/>
      <c r="IC52" s="425"/>
      <c r="ID52" s="425"/>
      <c r="IE52" s="425"/>
      <c r="IF52" s="425"/>
      <c r="IG52" s="425"/>
      <c r="IH52" s="425"/>
      <c r="II52" s="425"/>
      <c r="IJ52" s="425"/>
      <c r="IK52" s="425"/>
      <c r="IL52" s="425"/>
      <c r="IM52" s="425"/>
      <c r="IN52" s="425"/>
      <c r="IO52" s="425"/>
      <c r="IP52" s="425"/>
      <c r="IQ52" s="425"/>
      <c r="IR52" s="425"/>
      <c r="IS52" s="425"/>
      <c r="IT52" s="425"/>
      <c r="IU52" s="425"/>
      <c r="IV52" s="425"/>
      <c r="IW52" s="425"/>
      <c r="IX52" s="425"/>
    </row>
    <row r="53" spans="1:258" s="447" customFormat="1" ht="19.5" customHeight="1">
      <c r="A53" s="85"/>
      <c r="B53" s="1014"/>
      <c r="C53" s="1015"/>
      <c r="D53" s="1010"/>
      <c r="E53" s="1011"/>
      <c r="F53" s="1007"/>
      <c r="G53" s="710" t="s">
        <v>1897</v>
      </c>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5"/>
      <c r="BP53" s="425"/>
      <c r="BQ53" s="425"/>
      <c r="BR53" s="425"/>
      <c r="BS53" s="425"/>
      <c r="BT53" s="425"/>
      <c r="BU53" s="425"/>
      <c r="BV53" s="425"/>
      <c r="BW53" s="425"/>
      <c r="BX53" s="425"/>
      <c r="BY53" s="425"/>
      <c r="BZ53" s="425"/>
      <c r="CA53" s="425"/>
      <c r="CB53" s="425"/>
      <c r="CC53" s="425"/>
      <c r="CD53" s="425"/>
      <c r="CE53" s="425"/>
      <c r="CF53" s="425"/>
      <c r="CG53" s="425"/>
      <c r="CH53" s="425"/>
      <c r="CI53" s="425"/>
      <c r="CJ53" s="425"/>
      <c r="CK53" s="425"/>
      <c r="CL53" s="425"/>
      <c r="CM53" s="425"/>
      <c r="CN53" s="425"/>
      <c r="CO53" s="425"/>
      <c r="CP53" s="425"/>
      <c r="CQ53" s="425"/>
      <c r="CR53" s="425"/>
      <c r="CS53" s="425"/>
      <c r="CT53" s="425"/>
      <c r="CU53" s="425"/>
      <c r="CV53" s="425"/>
      <c r="CW53" s="425"/>
      <c r="CX53" s="425"/>
      <c r="CY53" s="425"/>
      <c r="CZ53" s="425"/>
      <c r="DA53" s="425"/>
      <c r="DB53" s="425"/>
      <c r="DC53" s="425"/>
      <c r="DD53" s="425"/>
      <c r="DE53" s="425"/>
      <c r="DF53" s="425"/>
      <c r="DG53" s="425"/>
      <c r="DH53" s="425"/>
      <c r="DI53" s="425"/>
      <c r="DJ53" s="425"/>
      <c r="DK53" s="425"/>
      <c r="DL53" s="425"/>
      <c r="DM53" s="425"/>
      <c r="DN53" s="425"/>
      <c r="DO53" s="425"/>
      <c r="DP53" s="425"/>
      <c r="DQ53" s="425"/>
      <c r="DR53" s="425"/>
      <c r="DS53" s="425"/>
      <c r="DT53" s="425"/>
      <c r="DU53" s="425"/>
      <c r="DV53" s="425"/>
      <c r="DW53" s="425"/>
      <c r="DX53" s="425"/>
      <c r="DY53" s="425"/>
      <c r="DZ53" s="425"/>
      <c r="EA53" s="425"/>
      <c r="EB53" s="425"/>
      <c r="EC53" s="425"/>
      <c r="ED53" s="425"/>
      <c r="EE53" s="425"/>
      <c r="EF53" s="425"/>
      <c r="EG53" s="425"/>
      <c r="EH53" s="425"/>
      <c r="EI53" s="425"/>
      <c r="EJ53" s="425"/>
      <c r="EK53" s="425"/>
      <c r="EL53" s="425"/>
      <c r="EM53" s="425"/>
      <c r="EN53" s="425"/>
      <c r="EO53" s="425"/>
      <c r="EP53" s="425"/>
      <c r="EQ53" s="425"/>
      <c r="ER53" s="425"/>
      <c r="ES53" s="425"/>
      <c r="ET53" s="425"/>
      <c r="EU53" s="425"/>
      <c r="EV53" s="425"/>
      <c r="EW53" s="425"/>
      <c r="EX53" s="425"/>
      <c r="EY53" s="425"/>
      <c r="EZ53" s="425"/>
      <c r="FA53" s="425"/>
      <c r="FB53" s="425"/>
      <c r="FC53" s="425"/>
      <c r="FD53" s="425"/>
      <c r="FE53" s="425"/>
      <c r="FF53" s="425"/>
      <c r="FG53" s="425"/>
      <c r="FH53" s="425"/>
      <c r="FI53" s="425"/>
      <c r="FJ53" s="425"/>
      <c r="FK53" s="425"/>
      <c r="FL53" s="425"/>
      <c r="FM53" s="425"/>
      <c r="FN53" s="425"/>
      <c r="FO53" s="425"/>
      <c r="FP53" s="425"/>
      <c r="FQ53" s="425"/>
      <c r="FR53" s="425"/>
      <c r="FS53" s="425"/>
      <c r="FT53" s="425"/>
      <c r="FU53" s="425"/>
      <c r="FV53" s="425"/>
      <c r="FW53" s="425"/>
      <c r="FX53" s="425"/>
      <c r="FY53" s="425"/>
      <c r="FZ53" s="425"/>
      <c r="GA53" s="425"/>
      <c r="GB53" s="425"/>
      <c r="GC53" s="425"/>
      <c r="GD53" s="425"/>
      <c r="GE53" s="425"/>
      <c r="GF53" s="425"/>
      <c r="GG53" s="425"/>
      <c r="GH53" s="425"/>
      <c r="GI53" s="425"/>
      <c r="GJ53" s="425"/>
      <c r="GK53" s="425"/>
      <c r="GL53" s="425"/>
      <c r="GM53" s="425"/>
      <c r="GN53" s="425"/>
      <c r="GO53" s="425"/>
      <c r="GP53" s="425"/>
      <c r="GQ53" s="425"/>
      <c r="GR53" s="425"/>
      <c r="GS53" s="425"/>
      <c r="GT53" s="425"/>
      <c r="GU53" s="425"/>
      <c r="GV53" s="425"/>
      <c r="GW53" s="425"/>
      <c r="GX53" s="425"/>
      <c r="GY53" s="425"/>
      <c r="GZ53" s="425"/>
      <c r="HA53" s="425"/>
      <c r="HB53" s="425"/>
      <c r="HC53" s="425"/>
      <c r="HD53" s="425"/>
      <c r="HE53" s="425"/>
      <c r="HF53" s="425"/>
      <c r="HG53" s="425"/>
      <c r="HH53" s="425"/>
      <c r="HI53" s="425"/>
      <c r="HJ53" s="425"/>
      <c r="HK53" s="425"/>
      <c r="HL53" s="425"/>
      <c r="HM53" s="425"/>
      <c r="HN53" s="425"/>
      <c r="HO53" s="425"/>
      <c r="HP53" s="425"/>
      <c r="HQ53" s="425"/>
      <c r="HR53" s="425"/>
      <c r="HS53" s="425"/>
      <c r="HT53" s="425"/>
      <c r="HU53" s="425"/>
      <c r="HV53" s="425"/>
      <c r="HW53" s="425"/>
      <c r="HX53" s="425"/>
      <c r="HY53" s="425"/>
      <c r="HZ53" s="425"/>
      <c r="IA53" s="425"/>
      <c r="IB53" s="425"/>
      <c r="IC53" s="425"/>
      <c r="ID53" s="425"/>
      <c r="IE53" s="425"/>
      <c r="IF53" s="425"/>
      <c r="IG53" s="425"/>
      <c r="IH53" s="425"/>
      <c r="II53" s="425"/>
      <c r="IJ53" s="425"/>
      <c r="IK53" s="425"/>
      <c r="IL53" s="425"/>
      <c r="IM53" s="425"/>
      <c r="IN53" s="425"/>
      <c r="IO53" s="425"/>
      <c r="IP53" s="425"/>
      <c r="IQ53" s="425"/>
      <c r="IR53" s="425"/>
      <c r="IS53" s="425"/>
      <c r="IT53" s="425"/>
      <c r="IU53" s="425"/>
      <c r="IV53" s="425"/>
      <c r="IW53" s="425"/>
      <c r="IX53" s="425"/>
    </row>
    <row r="54" spans="1:258" s="447" customFormat="1" ht="45" customHeight="1">
      <c r="A54" s="85"/>
      <c r="B54" s="1000" t="s">
        <v>1906</v>
      </c>
      <c r="C54" s="1001"/>
      <c r="D54" s="957" t="s">
        <v>1903</v>
      </c>
      <c r="E54" s="958"/>
      <c r="F54" s="947" t="s">
        <v>2038</v>
      </c>
      <c r="G54" s="710" t="s">
        <v>1939</v>
      </c>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425"/>
      <c r="BE54" s="425"/>
      <c r="BF54" s="425"/>
      <c r="BG54" s="425"/>
      <c r="BH54" s="425"/>
      <c r="BI54" s="425"/>
      <c r="BJ54" s="425"/>
      <c r="BK54" s="425"/>
      <c r="BL54" s="425"/>
      <c r="BM54" s="425"/>
      <c r="BN54" s="425"/>
      <c r="BO54" s="425"/>
      <c r="BP54" s="425"/>
      <c r="BQ54" s="425"/>
      <c r="BR54" s="425"/>
      <c r="BS54" s="425"/>
      <c r="BT54" s="425"/>
      <c r="BU54" s="425"/>
      <c r="BV54" s="425"/>
      <c r="BW54" s="425"/>
      <c r="BX54" s="425"/>
      <c r="BY54" s="425"/>
      <c r="BZ54" s="425"/>
      <c r="CA54" s="425"/>
      <c r="CB54" s="425"/>
      <c r="CC54" s="425"/>
      <c r="CD54" s="425"/>
      <c r="CE54" s="425"/>
      <c r="CF54" s="425"/>
      <c r="CG54" s="425"/>
      <c r="CH54" s="425"/>
      <c r="CI54" s="425"/>
      <c r="CJ54" s="425"/>
      <c r="CK54" s="425"/>
      <c r="CL54" s="425"/>
      <c r="CM54" s="425"/>
      <c r="CN54" s="425"/>
      <c r="CO54" s="425"/>
      <c r="CP54" s="425"/>
      <c r="CQ54" s="425"/>
      <c r="CR54" s="425"/>
      <c r="CS54" s="425"/>
      <c r="CT54" s="425"/>
      <c r="CU54" s="425"/>
      <c r="CV54" s="425"/>
      <c r="CW54" s="425"/>
      <c r="CX54" s="425"/>
      <c r="CY54" s="425"/>
      <c r="CZ54" s="425"/>
      <c r="DA54" s="425"/>
      <c r="DB54" s="425"/>
      <c r="DC54" s="425"/>
      <c r="DD54" s="425"/>
      <c r="DE54" s="425"/>
      <c r="DF54" s="425"/>
      <c r="DG54" s="425"/>
      <c r="DH54" s="425"/>
      <c r="DI54" s="425"/>
      <c r="DJ54" s="425"/>
      <c r="DK54" s="425"/>
      <c r="DL54" s="425"/>
      <c r="DM54" s="425"/>
      <c r="DN54" s="425"/>
      <c r="DO54" s="425"/>
      <c r="DP54" s="425"/>
      <c r="DQ54" s="425"/>
      <c r="DR54" s="425"/>
      <c r="DS54" s="425"/>
      <c r="DT54" s="425"/>
      <c r="DU54" s="425"/>
      <c r="DV54" s="425"/>
      <c r="DW54" s="425"/>
      <c r="DX54" s="425"/>
      <c r="DY54" s="425"/>
      <c r="DZ54" s="425"/>
      <c r="EA54" s="425"/>
      <c r="EB54" s="425"/>
      <c r="EC54" s="425"/>
      <c r="ED54" s="425"/>
      <c r="EE54" s="425"/>
      <c r="EF54" s="425"/>
      <c r="EG54" s="425"/>
      <c r="EH54" s="425"/>
      <c r="EI54" s="425"/>
      <c r="EJ54" s="425"/>
      <c r="EK54" s="425"/>
      <c r="EL54" s="425"/>
      <c r="EM54" s="425"/>
      <c r="EN54" s="425"/>
      <c r="EO54" s="425"/>
      <c r="EP54" s="425"/>
      <c r="EQ54" s="425"/>
      <c r="ER54" s="425"/>
      <c r="ES54" s="425"/>
      <c r="ET54" s="425"/>
      <c r="EU54" s="425"/>
      <c r="EV54" s="425"/>
      <c r="EW54" s="425"/>
      <c r="EX54" s="425"/>
      <c r="EY54" s="425"/>
      <c r="EZ54" s="425"/>
      <c r="FA54" s="425"/>
      <c r="FB54" s="425"/>
      <c r="FC54" s="425"/>
      <c r="FD54" s="425"/>
      <c r="FE54" s="425"/>
      <c r="FF54" s="425"/>
      <c r="FG54" s="425"/>
      <c r="FH54" s="425"/>
      <c r="FI54" s="425"/>
      <c r="FJ54" s="425"/>
      <c r="FK54" s="425"/>
      <c r="FL54" s="425"/>
      <c r="FM54" s="425"/>
      <c r="FN54" s="425"/>
      <c r="FO54" s="425"/>
      <c r="FP54" s="425"/>
      <c r="FQ54" s="425"/>
      <c r="FR54" s="425"/>
      <c r="FS54" s="425"/>
      <c r="FT54" s="425"/>
      <c r="FU54" s="425"/>
      <c r="FV54" s="425"/>
      <c r="FW54" s="425"/>
      <c r="FX54" s="425"/>
      <c r="FY54" s="425"/>
      <c r="FZ54" s="425"/>
      <c r="GA54" s="425"/>
      <c r="GB54" s="425"/>
      <c r="GC54" s="425"/>
      <c r="GD54" s="425"/>
      <c r="GE54" s="425"/>
      <c r="GF54" s="425"/>
      <c r="GG54" s="425"/>
      <c r="GH54" s="425"/>
      <c r="GI54" s="425"/>
      <c r="GJ54" s="425"/>
      <c r="GK54" s="425"/>
      <c r="GL54" s="425"/>
      <c r="GM54" s="425"/>
      <c r="GN54" s="425"/>
      <c r="GO54" s="425"/>
      <c r="GP54" s="425"/>
      <c r="GQ54" s="425"/>
      <c r="GR54" s="425"/>
      <c r="GS54" s="425"/>
      <c r="GT54" s="425"/>
      <c r="GU54" s="425"/>
      <c r="GV54" s="425"/>
      <c r="GW54" s="425"/>
      <c r="GX54" s="425"/>
      <c r="GY54" s="425"/>
      <c r="GZ54" s="425"/>
      <c r="HA54" s="425"/>
      <c r="HB54" s="425"/>
      <c r="HC54" s="425"/>
      <c r="HD54" s="425"/>
      <c r="HE54" s="425"/>
      <c r="HF54" s="425"/>
      <c r="HG54" s="425"/>
      <c r="HH54" s="425"/>
      <c r="HI54" s="425"/>
      <c r="HJ54" s="425"/>
      <c r="HK54" s="425"/>
      <c r="HL54" s="425"/>
      <c r="HM54" s="425"/>
      <c r="HN54" s="425"/>
      <c r="HO54" s="425"/>
      <c r="HP54" s="425"/>
      <c r="HQ54" s="425"/>
      <c r="HR54" s="425"/>
      <c r="HS54" s="425"/>
      <c r="HT54" s="425"/>
      <c r="HU54" s="425"/>
      <c r="HV54" s="425"/>
      <c r="HW54" s="425"/>
      <c r="HX54" s="425"/>
      <c r="HY54" s="425"/>
      <c r="HZ54" s="425"/>
      <c r="IA54" s="425"/>
      <c r="IB54" s="425"/>
      <c r="IC54" s="425"/>
      <c r="ID54" s="425"/>
      <c r="IE54" s="425"/>
      <c r="IF54" s="425"/>
      <c r="IG54" s="425"/>
      <c r="IH54" s="425"/>
      <c r="II54" s="425"/>
      <c r="IJ54" s="425"/>
      <c r="IK54" s="425"/>
      <c r="IL54" s="425"/>
      <c r="IM54" s="425"/>
      <c r="IN54" s="425"/>
      <c r="IO54" s="425"/>
      <c r="IP54" s="425"/>
      <c r="IQ54" s="425"/>
      <c r="IR54" s="425"/>
      <c r="IS54" s="425"/>
      <c r="IT54" s="425"/>
      <c r="IU54" s="425"/>
      <c r="IV54" s="425"/>
      <c r="IW54" s="425"/>
      <c r="IX54" s="425"/>
    </row>
    <row r="55" spans="1:258" s="447" customFormat="1" ht="42.75" customHeight="1">
      <c r="A55" s="85"/>
      <c r="B55" s="1000" t="s">
        <v>1905</v>
      </c>
      <c r="C55" s="1001"/>
      <c r="D55" s="1016" t="s">
        <v>1907</v>
      </c>
      <c r="E55" s="960"/>
      <c r="F55" s="949" t="s">
        <v>2053</v>
      </c>
      <c r="G55" s="710" t="s">
        <v>1904</v>
      </c>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425"/>
      <c r="CK55" s="425"/>
      <c r="CL55" s="425"/>
      <c r="CM55" s="425"/>
      <c r="CN55" s="425"/>
      <c r="CO55" s="425"/>
      <c r="CP55" s="425"/>
      <c r="CQ55" s="425"/>
      <c r="CR55" s="425"/>
      <c r="CS55" s="425"/>
      <c r="CT55" s="425"/>
      <c r="CU55" s="425"/>
      <c r="CV55" s="425"/>
      <c r="CW55" s="425"/>
      <c r="CX55" s="425"/>
      <c r="CY55" s="425"/>
      <c r="CZ55" s="425"/>
      <c r="DA55" s="425"/>
      <c r="DB55" s="425"/>
      <c r="DC55" s="425"/>
      <c r="DD55" s="425"/>
      <c r="DE55" s="425"/>
      <c r="DF55" s="425"/>
      <c r="DG55" s="425"/>
      <c r="DH55" s="425"/>
      <c r="DI55" s="425"/>
      <c r="DJ55" s="425"/>
      <c r="DK55" s="425"/>
      <c r="DL55" s="425"/>
      <c r="DM55" s="425"/>
      <c r="DN55" s="425"/>
      <c r="DO55" s="425"/>
      <c r="DP55" s="425"/>
      <c r="DQ55" s="425"/>
      <c r="DR55" s="425"/>
      <c r="DS55" s="425"/>
      <c r="DT55" s="425"/>
      <c r="DU55" s="425"/>
      <c r="DV55" s="425"/>
      <c r="DW55" s="425"/>
      <c r="DX55" s="425"/>
      <c r="DY55" s="425"/>
      <c r="DZ55" s="425"/>
      <c r="EA55" s="425"/>
      <c r="EB55" s="425"/>
      <c r="EC55" s="425"/>
      <c r="ED55" s="425"/>
      <c r="EE55" s="425"/>
      <c r="EF55" s="425"/>
      <c r="EG55" s="425"/>
      <c r="EH55" s="425"/>
      <c r="EI55" s="425"/>
      <c r="EJ55" s="425"/>
      <c r="EK55" s="425"/>
      <c r="EL55" s="425"/>
      <c r="EM55" s="425"/>
      <c r="EN55" s="425"/>
      <c r="EO55" s="425"/>
      <c r="EP55" s="425"/>
      <c r="EQ55" s="425"/>
      <c r="ER55" s="425"/>
      <c r="ES55" s="425"/>
      <c r="ET55" s="425"/>
      <c r="EU55" s="425"/>
      <c r="EV55" s="425"/>
      <c r="EW55" s="425"/>
      <c r="EX55" s="425"/>
      <c r="EY55" s="425"/>
      <c r="EZ55" s="425"/>
      <c r="FA55" s="425"/>
      <c r="FB55" s="425"/>
      <c r="FC55" s="425"/>
      <c r="FD55" s="425"/>
      <c r="FE55" s="425"/>
      <c r="FF55" s="425"/>
      <c r="FG55" s="425"/>
      <c r="FH55" s="425"/>
      <c r="FI55" s="425"/>
      <c r="FJ55" s="425"/>
      <c r="FK55" s="425"/>
      <c r="FL55" s="425"/>
      <c r="FM55" s="425"/>
      <c r="FN55" s="425"/>
      <c r="FO55" s="425"/>
      <c r="FP55" s="425"/>
      <c r="FQ55" s="425"/>
      <c r="FR55" s="425"/>
      <c r="FS55" s="425"/>
      <c r="FT55" s="425"/>
      <c r="FU55" s="425"/>
      <c r="FV55" s="425"/>
      <c r="FW55" s="425"/>
      <c r="FX55" s="425"/>
      <c r="FY55" s="425"/>
      <c r="FZ55" s="425"/>
      <c r="GA55" s="425"/>
      <c r="GB55" s="425"/>
      <c r="GC55" s="425"/>
      <c r="GD55" s="425"/>
      <c r="GE55" s="425"/>
      <c r="GF55" s="425"/>
      <c r="GG55" s="425"/>
      <c r="GH55" s="425"/>
      <c r="GI55" s="425"/>
      <c r="GJ55" s="425"/>
      <c r="GK55" s="425"/>
      <c r="GL55" s="425"/>
      <c r="GM55" s="425"/>
      <c r="GN55" s="425"/>
      <c r="GO55" s="425"/>
      <c r="GP55" s="425"/>
      <c r="GQ55" s="425"/>
      <c r="GR55" s="425"/>
      <c r="GS55" s="425"/>
      <c r="GT55" s="425"/>
      <c r="GU55" s="425"/>
      <c r="GV55" s="425"/>
      <c r="GW55" s="425"/>
      <c r="GX55" s="425"/>
      <c r="GY55" s="425"/>
      <c r="GZ55" s="425"/>
      <c r="HA55" s="425"/>
      <c r="HB55" s="425"/>
      <c r="HC55" s="425"/>
      <c r="HD55" s="425"/>
      <c r="HE55" s="425"/>
      <c r="HF55" s="425"/>
      <c r="HG55" s="425"/>
      <c r="HH55" s="425"/>
      <c r="HI55" s="425"/>
      <c r="HJ55" s="425"/>
      <c r="HK55" s="425"/>
      <c r="HL55" s="425"/>
      <c r="HM55" s="425"/>
      <c r="HN55" s="425"/>
      <c r="HO55" s="425"/>
      <c r="HP55" s="425"/>
      <c r="HQ55" s="425"/>
      <c r="HR55" s="425"/>
      <c r="HS55" s="425"/>
      <c r="HT55" s="425"/>
      <c r="HU55" s="425"/>
      <c r="HV55" s="425"/>
      <c r="HW55" s="425"/>
      <c r="HX55" s="425"/>
      <c r="HY55" s="425"/>
      <c r="HZ55" s="425"/>
      <c r="IA55" s="425"/>
      <c r="IB55" s="425"/>
      <c r="IC55" s="425"/>
      <c r="ID55" s="425"/>
      <c r="IE55" s="425"/>
      <c r="IF55" s="425"/>
      <c r="IG55" s="425"/>
      <c r="IH55" s="425"/>
      <c r="II55" s="425"/>
      <c r="IJ55" s="425"/>
      <c r="IK55" s="425"/>
      <c r="IL55" s="425"/>
      <c r="IM55" s="425"/>
      <c r="IN55" s="425"/>
      <c r="IO55" s="425"/>
      <c r="IP55" s="425"/>
      <c r="IQ55" s="425"/>
      <c r="IR55" s="425"/>
      <c r="IS55" s="425"/>
      <c r="IT55" s="425"/>
      <c r="IU55" s="425"/>
      <c r="IV55" s="425"/>
      <c r="IW55" s="425"/>
      <c r="IX55" s="425"/>
    </row>
    <row r="56" spans="1:258" s="447" customFormat="1" ht="19.5" customHeight="1">
      <c r="A56" s="85"/>
      <c r="B56" s="1000" t="s">
        <v>2050</v>
      </c>
      <c r="C56" s="1001"/>
      <c r="D56" s="957" t="s">
        <v>1951</v>
      </c>
      <c r="E56" s="958"/>
      <c r="F56" s="949" t="s">
        <v>201</v>
      </c>
      <c r="G56" s="710" t="s">
        <v>1940</v>
      </c>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5"/>
      <c r="BG56" s="425"/>
      <c r="BH56" s="425"/>
      <c r="BI56" s="425"/>
      <c r="BJ56" s="425"/>
      <c r="BK56" s="425"/>
      <c r="BL56" s="425"/>
      <c r="BM56" s="425"/>
      <c r="BN56" s="425"/>
      <c r="BO56" s="425"/>
      <c r="BP56" s="425"/>
      <c r="BQ56" s="425"/>
      <c r="BR56" s="425"/>
      <c r="BS56" s="425"/>
      <c r="BT56" s="425"/>
      <c r="BU56" s="425"/>
      <c r="BV56" s="425"/>
      <c r="BW56" s="425"/>
      <c r="BX56" s="425"/>
      <c r="BY56" s="425"/>
      <c r="BZ56" s="425"/>
      <c r="CA56" s="425"/>
      <c r="CB56" s="425"/>
      <c r="CC56" s="425"/>
      <c r="CD56" s="425"/>
      <c r="CE56" s="425"/>
      <c r="CF56" s="425"/>
      <c r="CG56" s="425"/>
      <c r="CH56" s="425"/>
      <c r="CI56" s="425"/>
      <c r="CJ56" s="425"/>
      <c r="CK56" s="425"/>
      <c r="CL56" s="425"/>
      <c r="CM56" s="425"/>
      <c r="CN56" s="425"/>
      <c r="CO56" s="425"/>
      <c r="CP56" s="425"/>
      <c r="CQ56" s="425"/>
      <c r="CR56" s="425"/>
      <c r="CS56" s="425"/>
      <c r="CT56" s="425"/>
      <c r="CU56" s="425"/>
      <c r="CV56" s="425"/>
      <c r="CW56" s="425"/>
      <c r="CX56" s="425"/>
      <c r="CY56" s="425"/>
      <c r="CZ56" s="425"/>
      <c r="DA56" s="425"/>
      <c r="DB56" s="425"/>
      <c r="DC56" s="425"/>
      <c r="DD56" s="425"/>
      <c r="DE56" s="425"/>
      <c r="DF56" s="425"/>
      <c r="DG56" s="425"/>
      <c r="DH56" s="425"/>
      <c r="DI56" s="425"/>
      <c r="DJ56" s="425"/>
      <c r="DK56" s="425"/>
      <c r="DL56" s="425"/>
      <c r="DM56" s="425"/>
      <c r="DN56" s="425"/>
      <c r="DO56" s="425"/>
      <c r="DP56" s="425"/>
      <c r="DQ56" s="425"/>
      <c r="DR56" s="425"/>
      <c r="DS56" s="425"/>
      <c r="DT56" s="425"/>
      <c r="DU56" s="425"/>
      <c r="DV56" s="425"/>
      <c r="DW56" s="425"/>
      <c r="DX56" s="425"/>
      <c r="DY56" s="425"/>
      <c r="DZ56" s="425"/>
      <c r="EA56" s="425"/>
      <c r="EB56" s="425"/>
      <c r="EC56" s="425"/>
      <c r="ED56" s="425"/>
      <c r="EE56" s="425"/>
      <c r="EF56" s="425"/>
      <c r="EG56" s="425"/>
      <c r="EH56" s="425"/>
      <c r="EI56" s="425"/>
      <c r="EJ56" s="425"/>
      <c r="EK56" s="425"/>
      <c r="EL56" s="425"/>
      <c r="EM56" s="425"/>
      <c r="EN56" s="425"/>
      <c r="EO56" s="425"/>
      <c r="EP56" s="425"/>
      <c r="EQ56" s="425"/>
      <c r="ER56" s="425"/>
      <c r="ES56" s="425"/>
      <c r="ET56" s="425"/>
      <c r="EU56" s="425"/>
      <c r="EV56" s="425"/>
      <c r="EW56" s="425"/>
      <c r="EX56" s="425"/>
      <c r="EY56" s="425"/>
      <c r="EZ56" s="425"/>
      <c r="FA56" s="425"/>
      <c r="FB56" s="425"/>
      <c r="FC56" s="425"/>
      <c r="FD56" s="425"/>
      <c r="FE56" s="425"/>
      <c r="FF56" s="425"/>
      <c r="FG56" s="425"/>
      <c r="FH56" s="425"/>
      <c r="FI56" s="425"/>
      <c r="FJ56" s="425"/>
      <c r="FK56" s="425"/>
      <c r="FL56" s="425"/>
      <c r="FM56" s="425"/>
      <c r="FN56" s="425"/>
      <c r="FO56" s="425"/>
      <c r="FP56" s="425"/>
      <c r="FQ56" s="425"/>
      <c r="FR56" s="425"/>
      <c r="FS56" s="425"/>
      <c r="FT56" s="425"/>
      <c r="FU56" s="425"/>
      <c r="FV56" s="425"/>
      <c r="FW56" s="425"/>
      <c r="FX56" s="425"/>
      <c r="FY56" s="425"/>
      <c r="FZ56" s="425"/>
      <c r="GA56" s="425"/>
      <c r="GB56" s="425"/>
      <c r="GC56" s="425"/>
      <c r="GD56" s="425"/>
      <c r="GE56" s="425"/>
      <c r="GF56" s="425"/>
      <c r="GG56" s="425"/>
      <c r="GH56" s="425"/>
      <c r="GI56" s="425"/>
      <c r="GJ56" s="425"/>
      <c r="GK56" s="425"/>
      <c r="GL56" s="425"/>
      <c r="GM56" s="425"/>
      <c r="GN56" s="425"/>
      <c r="GO56" s="425"/>
      <c r="GP56" s="425"/>
      <c r="GQ56" s="425"/>
      <c r="GR56" s="425"/>
      <c r="GS56" s="425"/>
      <c r="GT56" s="425"/>
      <c r="GU56" s="425"/>
      <c r="GV56" s="425"/>
      <c r="GW56" s="425"/>
      <c r="GX56" s="425"/>
      <c r="GY56" s="425"/>
      <c r="GZ56" s="425"/>
      <c r="HA56" s="425"/>
      <c r="HB56" s="425"/>
      <c r="HC56" s="425"/>
      <c r="HD56" s="425"/>
      <c r="HE56" s="425"/>
      <c r="HF56" s="425"/>
      <c r="HG56" s="425"/>
      <c r="HH56" s="425"/>
      <c r="HI56" s="425"/>
      <c r="HJ56" s="425"/>
      <c r="HK56" s="425"/>
      <c r="HL56" s="425"/>
      <c r="HM56" s="425"/>
      <c r="HN56" s="425"/>
      <c r="HO56" s="425"/>
      <c r="HP56" s="425"/>
      <c r="HQ56" s="425"/>
      <c r="HR56" s="425"/>
      <c r="HS56" s="425"/>
      <c r="HT56" s="425"/>
      <c r="HU56" s="425"/>
      <c r="HV56" s="425"/>
      <c r="HW56" s="425"/>
      <c r="HX56" s="425"/>
      <c r="HY56" s="425"/>
      <c r="HZ56" s="425"/>
      <c r="IA56" s="425"/>
      <c r="IB56" s="425"/>
      <c r="IC56" s="425"/>
      <c r="ID56" s="425"/>
      <c r="IE56" s="425"/>
      <c r="IF56" s="425"/>
      <c r="IG56" s="425"/>
      <c r="IH56" s="425"/>
      <c r="II56" s="425"/>
      <c r="IJ56" s="425"/>
      <c r="IK56" s="425"/>
      <c r="IL56" s="425"/>
      <c r="IM56" s="425"/>
      <c r="IN56" s="425"/>
      <c r="IO56" s="425"/>
      <c r="IP56" s="425"/>
      <c r="IQ56" s="425"/>
      <c r="IR56" s="425"/>
      <c r="IS56" s="425"/>
      <c r="IT56" s="425"/>
      <c r="IU56" s="425"/>
      <c r="IV56" s="425"/>
      <c r="IW56" s="425"/>
      <c r="IX56" s="425"/>
    </row>
    <row r="57" spans="1:258" s="447" customFormat="1" ht="19.5" customHeight="1">
      <c r="A57" s="85"/>
      <c r="B57" s="1012" t="s">
        <v>2050</v>
      </c>
      <c r="C57" s="1013"/>
      <c r="D57" s="964" t="s">
        <v>1952</v>
      </c>
      <c r="E57" s="965"/>
      <c r="F57" s="1017" t="s">
        <v>201</v>
      </c>
      <c r="G57" s="710" t="s">
        <v>1941</v>
      </c>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5"/>
      <c r="BM57" s="425"/>
      <c r="BN57" s="425"/>
      <c r="BO57" s="425"/>
      <c r="BP57" s="425"/>
      <c r="BQ57" s="425"/>
      <c r="BR57" s="425"/>
      <c r="BS57" s="425"/>
      <c r="BT57" s="425"/>
      <c r="BU57" s="425"/>
      <c r="BV57" s="425"/>
      <c r="BW57" s="425"/>
      <c r="BX57" s="425"/>
      <c r="BY57" s="425"/>
      <c r="BZ57" s="425"/>
      <c r="CA57" s="425"/>
      <c r="CB57" s="425"/>
      <c r="CC57" s="425"/>
      <c r="CD57" s="425"/>
      <c r="CE57" s="425"/>
      <c r="CF57" s="425"/>
      <c r="CG57" s="425"/>
      <c r="CH57" s="425"/>
      <c r="CI57" s="425"/>
      <c r="CJ57" s="425"/>
      <c r="CK57" s="425"/>
      <c r="CL57" s="425"/>
      <c r="CM57" s="425"/>
      <c r="CN57" s="425"/>
      <c r="CO57" s="425"/>
      <c r="CP57" s="425"/>
      <c r="CQ57" s="425"/>
      <c r="CR57" s="425"/>
      <c r="CS57" s="425"/>
      <c r="CT57" s="425"/>
      <c r="CU57" s="425"/>
      <c r="CV57" s="425"/>
      <c r="CW57" s="425"/>
      <c r="CX57" s="425"/>
      <c r="CY57" s="425"/>
      <c r="CZ57" s="425"/>
      <c r="DA57" s="425"/>
      <c r="DB57" s="425"/>
      <c r="DC57" s="425"/>
      <c r="DD57" s="425"/>
      <c r="DE57" s="425"/>
      <c r="DF57" s="425"/>
      <c r="DG57" s="425"/>
      <c r="DH57" s="425"/>
      <c r="DI57" s="425"/>
      <c r="DJ57" s="425"/>
      <c r="DK57" s="425"/>
      <c r="DL57" s="425"/>
      <c r="DM57" s="425"/>
      <c r="DN57" s="425"/>
      <c r="DO57" s="425"/>
      <c r="DP57" s="425"/>
      <c r="DQ57" s="425"/>
      <c r="DR57" s="425"/>
      <c r="DS57" s="425"/>
      <c r="DT57" s="425"/>
      <c r="DU57" s="425"/>
      <c r="DV57" s="425"/>
      <c r="DW57" s="425"/>
      <c r="DX57" s="425"/>
      <c r="DY57" s="425"/>
      <c r="DZ57" s="425"/>
      <c r="EA57" s="425"/>
      <c r="EB57" s="425"/>
      <c r="EC57" s="425"/>
      <c r="ED57" s="425"/>
      <c r="EE57" s="425"/>
      <c r="EF57" s="425"/>
      <c r="EG57" s="425"/>
      <c r="EH57" s="425"/>
      <c r="EI57" s="425"/>
      <c r="EJ57" s="425"/>
      <c r="EK57" s="425"/>
      <c r="EL57" s="425"/>
      <c r="EM57" s="425"/>
      <c r="EN57" s="425"/>
      <c r="EO57" s="425"/>
      <c r="EP57" s="425"/>
      <c r="EQ57" s="425"/>
      <c r="ER57" s="425"/>
      <c r="ES57" s="425"/>
      <c r="ET57" s="425"/>
      <c r="EU57" s="425"/>
      <c r="EV57" s="425"/>
      <c r="EW57" s="425"/>
      <c r="EX57" s="425"/>
      <c r="EY57" s="425"/>
      <c r="EZ57" s="425"/>
      <c r="FA57" s="425"/>
      <c r="FB57" s="425"/>
      <c r="FC57" s="425"/>
      <c r="FD57" s="425"/>
      <c r="FE57" s="425"/>
      <c r="FF57" s="425"/>
      <c r="FG57" s="425"/>
      <c r="FH57" s="425"/>
      <c r="FI57" s="425"/>
      <c r="FJ57" s="425"/>
      <c r="FK57" s="425"/>
      <c r="FL57" s="425"/>
      <c r="FM57" s="425"/>
      <c r="FN57" s="425"/>
      <c r="FO57" s="425"/>
      <c r="FP57" s="425"/>
      <c r="FQ57" s="425"/>
      <c r="FR57" s="425"/>
      <c r="FS57" s="425"/>
      <c r="FT57" s="425"/>
      <c r="FU57" s="425"/>
      <c r="FV57" s="425"/>
      <c r="FW57" s="425"/>
      <c r="FX57" s="425"/>
      <c r="FY57" s="425"/>
      <c r="FZ57" s="425"/>
      <c r="GA57" s="425"/>
      <c r="GB57" s="425"/>
      <c r="GC57" s="425"/>
      <c r="GD57" s="425"/>
      <c r="GE57" s="425"/>
      <c r="GF57" s="425"/>
      <c r="GG57" s="425"/>
      <c r="GH57" s="425"/>
      <c r="GI57" s="425"/>
      <c r="GJ57" s="425"/>
      <c r="GK57" s="425"/>
      <c r="GL57" s="425"/>
      <c r="GM57" s="425"/>
      <c r="GN57" s="425"/>
      <c r="GO57" s="425"/>
      <c r="GP57" s="425"/>
      <c r="GQ57" s="425"/>
      <c r="GR57" s="425"/>
      <c r="GS57" s="425"/>
      <c r="GT57" s="425"/>
      <c r="GU57" s="425"/>
      <c r="GV57" s="425"/>
      <c r="GW57" s="425"/>
      <c r="GX57" s="425"/>
      <c r="GY57" s="425"/>
      <c r="GZ57" s="425"/>
      <c r="HA57" s="425"/>
      <c r="HB57" s="425"/>
      <c r="HC57" s="425"/>
      <c r="HD57" s="425"/>
      <c r="HE57" s="425"/>
      <c r="HF57" s="425"/>
      <c r="HG57" s="425"/>
      <c r="HH57" s="425"/>
      <c r="HI57" s="425"/>
      <c r="HJ57" s="425"/>
      <c r="HK57" s="425"/>
      <c r="HL57" s="425"/>
      <c r="HM57" s="425"/>
      <c r="HN57" s="425"/>
      <c r="HO57" s="425"/>
      <c r="HP57" s="425"/>
      <c r="HQ57" s="425"/>
      <c r="HR57" s="425"/>
      <c r="HS57" s="425"/>
      <c r="HT57" s="425"/>
      <c r="HU57" s="425"/>
      <c r="HV57" s="425"/>
      <c r="HW57" s="425"/>
      <c r="HX57" s="425"/>
      <c r="HY57" s="425"/>
      <c r="HZ57" s="425"/>
      <c r="IA57" s="425"/>
      <c r="IB57" s="425"/>
      <c r="IC57" s="425"/>
      <c r="ID57" s="425"/>
      <c r="IE57" s="425"/>
      <c r="IF57" s="425"/>
      <c r="IG57" s="425"/>
      <c r="IH57" s="425"/>
      <c r="II57" s="425"/>
      <c r="IJ57" s="425"/>
      <c r="IK57" s="425"/>
      <c r="IL57" s="425"/>
      <c r="IM57" s="425"/>
      <c r="IN57" s="425"/>
      <c r="IO57" s="425"/>
      <c r="IP57" s="425"/>
      <c r="IQ57" s="425"/>
      <c r="IR57" s="425"/>
      <c r="IS57" s="425"/>
      <c r="IT57" s="425"/>
      <c r="IU57" s="425"/>
      <c r="IV57" s="425"/>
      <c r="IW57" s="425"/>
      <c r="IX57" s="425"/>
    </row>
    <row r="58" spans="1:258" s="447" customFormat="1" ht="19.5" customHeight="1">
      <c r="A58" s="85"/>
      <c r="B58" s="1014"/>
      <c r="C58" s="1015"/>
      <c r="D58" s="968"/>
      <c r="E58" s="969"/>
      <c r="F58" s="1007"/>
      <c r="G58" s="710" t="s">
        <v>1942</v>
      </c>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5"/>
      <c r="BU58" s="425"/>
      <c r="BV58" s="425"/>
      <c r="BW58" s="425"/>
      <c r="BX58" s="425"/>
      <c r="BY58" s="425"/>
      <c r="BZ58" s="425"/>
      <c r="CA58" s="425"/>
      <c r="CB58" s="425"/>
      <c r="CC58" s="425"/>
      <c r="CD58" s="425"/>
      <c r="CE58" s="425"/>
      <c r="CF58" s="425"/>
      <c r="CG58" s="425"/>
      <c r="CH58" s="425"/>
      <c r="CI58" s="425"/>
      <c r="CJ58" s="425"/>
      <c r="CK58" s="425"/>
      <c r="CL58" s="425"/>
      <c r="CM58" s="425"/>
      <c r="CN58" s="425"/>
      <c r="CO58" s="425"/>
      <c r="CP58" s="425"/>
      <c r="CQ58" s="425"/>
      <c r="CR58" s="425"/>
      <c r="CS58" s="425"/>
      <c r="CT58" s="425"/>
      <c r="CU58" s="425"/>
      <c r="CV58" s="425"/>
      <c r="CW58" s="425"/>
      <c r="CX58" s="425"/>
      <c r="CY58" s="425"/>
      <c r="CZ58" s="425"/>
      <c r="DA58" s="425"/>
      <c r="DB58" s="425"/>
      <c r="DC58" s="425"/>
      <c r="DD58" s="425"/>
      <c r="DE58" s="425"/>
      <c r="DF58" s="425"/>
      <c r="DG58" s="425"/>
      <c r="DH58" s="425"/>
      <c r="DI58" s="425"/>
      <c r="DJ58" s="425"/>
      <c r="DK58" s="425"/>
      <c r="DL58" s="425"/>
      <c r="DM58" s="425"/>
      <c r="DN58" s="425"/>
      <c r="DO58" s="425"/>
      <c r="DP58" s="425"/>
      <c r="DQ58" s="425"/>
      <c r="DR58" s="425"/>
      <c r="DS58" s="425"/>
      <c r="DT58" s="425"/>
      <c r="DU58" s="425"/>
      <c r="DV58" s="425"/>
      <c r="DW58" s="425"/>
      <c r="DX58" s="425"/>
      <c r="DY58" s="425"/>
      <c r="DZ58" s="425"/>
      <c r="EA58" s="425"/>
      <c r="EB58" s="425"/>
      <c r="EC58" s="425"/>
      <c r="ED58" s="425"/>
      <c r="EE58" s="425"/>
      <c r="EF58" s="425"/>
      <c r="EG58" s="425"/>
      <c r="EH58" s="425"/>
      <c r="EI58" s="425"/>
      <c r="EJ58" s="425"/>
      <c r="EK58" s="425"/>
      <c r="EL58" s="425"/>
      <c r="EM58" s="425"/>
      <c r="EN58" s="425"/>
      <c r="EO58" s="425"/>
      <c r="EP58" s="425"/>
      <c r="EQ58" s="425"/>
      <c r="ER58" s="425"/>
      <c r="ES58" s="425"/>
      <c r="ET58" s="425"/>
      <c r="EU58" s="425"/>
      <c r="EV58" s="425"/>
      <c r="EW58" s="425"/>
      <c r="EX58" s="425"/>
      <c r="EY58" s="425"/>
      <c r="EZ58" s="425"/>
      <c r="FA58" s="425"/>
      <c r="FB58" s="425"/>
      <c r="FC58" s="425"/>
      <c r="FD58" s="425"/>
      <c r="FE58" s="425"/>
      <c r="FF58" s="425"/>
      <c r="FG58" s="425"/>
      <c r="FH58" s="425"/>
      <c r="FI58" s="425"/>
      <c r="FJ58" s="425"/>
      <c r="FK58" s="425"/>
      <c r="FL58" s="425"/>
      <c r="FM58" s="425"/>
      <c r="FN58" s="425"/>
      <c r="FO58" s="425"/>
      <c r="FP58" s="425"/>
      <c r="FQ58" s="425"/>
      <c r="FR58" s="425"/>
      <c r="FS58" s="425"/>
      <c r="FT58" s="425"/>
      <c r="FU58" s="425"/>
      <c r="FV58" s="425"/>
      <c r="FW58" s="425"/>
      <c r="FX58" s="425"/>
      <c r="FY58" s="425"/>
      <c r="FZ58" s="425"/>
      <c r="GA58" s="425"/>
      <c r="GB58" s="425"/>
      <c r="GC58" s="425"/>
      <c r="GD58" s="425"/>
      <c r="GE58" s="425"/>
      <c r="GF58" s="425"/>
      <c r="GG58" s="425"/>
      <c r="GH58" s="425"/>
      <c r="GI58" s="425"/>
      <c r="GJ58" s="425"/>
      <c r="GK58" s="425"/>
      <c r="GL58" s="425"/>
      <c r="GM58" s="425"/>
      <c r="GN58" s="425"/>
      <c r="GO58" s="425"/>
      <c r="GP58" s="425"/>
      <c r="GQ58" s="425"/>
      <c r="GR58" s="425"/>
      <c r="GS58" s="425"/>
      <c r="GT58" s="425"/>
      <c r="GU58" s="425"/>
      <c r="GV58" s="425"/>
      <c r="GW58" s="425"/>
      <c r="GX58" s="425"/>
      <c r="GY58" s="425"/>
      <c r="GZ58" s="425"/>
      <c r="HA58" s="425"/>
      <c r="HB58" s="425"/>
      <c r="HC58" s="425"/>
      <c r="HD58" s="425"/>
      <c r="HE58" s="425"/>
      <c r="HF58" s="425"/>
      <c r="HG58" s="425"/>
      <c r="HH58" s="425"/>
      <c r="HI58" s="425"/>
      <c r="HJ58" s="425"/>
      <c r="HK58" s="425"/>
      <c r="HL58" s="425"/>
      <c r="HM58" s="425"/>
      <c r="HN58" s="425"/>
      <c r="HO58" s="425"/>
      <c r="HP58" s="425"/>
      <c r="HQ58" s="425"/>
      <c r="HR58" s="425"/>
      <c r="HS58" s="425"/>
      <c r="HT58" s="425"/>
      <c r="HU58" s="425"/>
      <c r="HV58" s="425"/>
      <c r="HW58" s="425"/>
      <c r="HX58" s="425"/>
      <c r="HY58" s="425"/>
      <c r="HZ58" s="425"/>
      <c r="IA58" s="425"/>
      <c r="IB58" s="425"/>
      <c r="IC58" s="425"/>
      <c r="ID58" s="425"/>
      <c r="IE58" s="425"/>
      <c r="IF58" s="425"/>
      <c r="IG58" s="425"/>
      <c r="IH58" s="425"/>
      <c r="II58" s="425"/>
      <c r="IJ58" s="425"/>
      <c r="IK58" s="425"/>
      <c r="IL58" s="425"/>
      <c r="IM58" s="425"/>
      <c r="IN58" s="425"/>
      <c r="IO58" s="425"/>
      <c r="IP58" s="425"/>
      <c r="IQ58" s="425"/>
      <c r="IR58" s="425"/>
      <c r="IS58" s="425"/>
      <c r="IT58" s="425"/>
      <c r="IU58" s="425"/>
      <c r="IV58" s="425"/>
      <c r="IW58" s="425"/>
      <c r="IX58" s="425"/>
    </row>
    <row r="59" spans="1:258" s="447" customFormat="1" ht="7.9" customHeight="1">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c r="AN59" s="425"/>
      <c r="AO59" s="425"/>
      <c r="AP59" s="425"/>
      <c r="AQ59" s="425"/>
      <c r="AR59" s="425"/>
      <c r="AS59" s="425"/>
      <c r="AT59" s="425"/>
      <c r="AU59" s="425"/>
      <c r="AV59" s="425"/>
      <c r="AW59" s="425"/>
      <c r="AX59" s="425"/>
      <c r="AY59" s="425"/>
      <c r="AZ59" s="425"/>
      <c r="BA59" s="425"/>
      <c r="BB59" s="425"/>
      <c r="BC59" s="425"/>
      <c r="BD59" s="425"/>
      <c r="BE59" s="425"/>
      <c r="BF59" s="425"/>
      <c r="BG59" s="425"/>
      <c r="BH59" s="425"/>
      <c r="BI59" s="425"/>
      <c r="BJ59" s="425"/>
      <c r="BK59" s="425"/>
      <c r="BL59" s="425"/>
      <c r="BM59" s="425"/>
      <c r="BN59" s="425"/>
      <c r="BO59" s="425"/>
      <c r="BP59" s="425"/>
      <c r="BQ59" s="425"/>
      <c r="BR59" s="425"/>
      <c r="BS59" s="425"/>
      <c r="BT59" s="425"/>
      <c r="BU59" s="425"/>
      <c r="BV59" s="425"/>
      <c r="BW59" s="425"/>
      <c r="BX59" s="425"/>
      <c r="BY59" s="425"/>
      <c r="BZ59" s="425"/>
      <c r="CA59" s="425"/>
      <c r="CB59" s="425"/>
      <c r="CC59" s="425"/>
      <c r="CD59" s="425"/>
      <c r="CE59" s="425"/>
      <c r="CF59" s="425"/>
      <c r="CG59" s="425"/>
      <c r="CH59" s="425"/>
      <c r="CI59" s="425"/>
      <c r="CJ59" s="425"/>
      <c r="CK59" s="425"/>
      <c r="CL59" s="425"/>
      <c r="CM59" s="425"/>
      <c r="CN59" s="425"/>
      <c r="CO59" s="425"/>
      <c r="CP59" s="425"/>
      <c r="CQ59" s="425"/>
      <c r="CR59" s="425"/>
      <c r="CS59" s="425"/>
      <c r="CT59" s="425"/>
      <c r="CU59" s="425"/>
      <c r="CV59" s="425"/>
      <c r="CW59" s="425"/>
      <c r="CX59" s="425"/>
      <c r="CY59" s="425"/>
      <c r="CZ59" s="425"/>
      <c r="DA59" s="425"/>
      <c r="DB59" s="425"/>
      <c r="DC59" s="425"/>
      <c r="DD59" s="425"/>
      <c r="DE59" s="425"/>
      <c r="DF59" s="425"/>
      <c r="DG59" s="425"/>
      <c r="DH59" s="425"/>
      <c r="DI59" s="425"/>
      <c r="DJ59" s="425"/>
      <c r="DK59" s="425"/>
      <c r="DL59" s="425"/>
      <c r="DM59" s="425"/>
      <c r="DN59" s="425"/>
      <c r="DO59" s="425"/>
      <c r="DP59" s="425"/>
      <c r="DQ59" s="425"/>
      <c r="DR59" s="425"/>
      <c r="DS59" s="425"/>
      <c r="DT59" s="425"/>
      <c r="DU59" s="425"/>
      <c r="DV59" s="425"/>
      <c r="DW59" s="425"/>
      <c r="DX59" s="425"/>
      <c r="DY59" s="425"/>
      <c r="DZ59" s="425"/>
      <c r="EA59" s="425"/>
      <c r="EB59" s="425"/>
      <c r="EC59" s="425"/>
      <c r="ED59" s="425"/>
      <c r="EE59" s="425"/>
      <c r="EF59" s="425"/>
      <c r="EG59" s="425"/>
      <c r="EH59" s="425"/>
      <c r="EI59" s="425"/>
      <c r="EJ59" s="425"/>
      <c r="EK59" s="425"/>
      <c r="EL59" s="425"/>
      <c r="EM59" s="425"/>
      <c r="EN59" s="425"/>
      <c r="EO59" s="425"/>
      <c r="EP59" s="425"/>
      <c r="EQ59" s="425"/>
      <c r="ER59" s="425"/>
      <c r="ES59" s="425"/>
      <c r="ET59" s="425"/>
      <c r="EU59" s="425"/>
      <c r="EV59" s="425"/>
      <c r="EW59" s="425"/>
      <c r="EX59" s="425"/>
      <c r="EY59" s="425"/>
      <c r="EZ59" s="425"/>
      <c r="FA59" s="425"/>
      <c r="FB59" s="425"/>
      <c r="FC59" s="425"/>
      <c r="FD59" s="425"/>
      <c r="FE59" s="425"/>
      <c r="FF59" s="425"/>
      <c r="FG59" s="425"/>
      <c r="FH59" s="425"/>
      <c r="FI59" s="425"/>
      <c r="FJ59" s="425"/>
      <c r="FK59" s="425"/>
      <c r="FL59" s="425"/>
      <c r="FM59" s="425"/>
      <c r="FN59" s="425"/>
      <c r="FO59" s="425"/>
      <c r="FP59" s="425"/>
      <c r="FQ59" s="425"/>
      <c r="FR59" s="425"/>
      <c r="FS59" s="425"/>
      <c r="FT59" s="425"/>
      <c r="FU59" s="425"/>
      <c r="FV59" s="425"/>
      <c r="FW59" s="425"/>
      <c r="FX59" s="425"/>
      <c r="FY59" s="425"/>
      <c r="FZ59" s="425"/>
      <c r="GA59" s="425"/>
      <c r="GB59" s="425"/>
      <c r="GC59" s="425"/>
      <c r="GD59" s="425"/>
      <c r="GE59" s="425"/>
      <c r="GF59" s="425"/>
      <c r="GG59" s="425"/>
      <c r="GH59" s="425"/>
      <c r="GI59" s="425"/>
      <c r="GJ59" s="425"/>
      <c r="GK59" s="425"/>
      <c r="GL59" s="425"/>
      <c r="GM59" s="425"/>
      <c r="GN59" s="425"/>
      <c r="GO59" s="425"/>
      <c r="GP59" s="425"/>
      <c r="GQ59" s="425"/>
      <c r="GR59" s="425"/>
      <c r="GS59" s="425"/>
      <c r="GT59" s="425"/>
      <c r="GU59" s="425"/>
      <c r="GV59" s="425"/>
      <c r="GW59" s="425"/>
      <c r="GX59" s="425"/>
      <c r="GY59" s="425"/>
      <c r="GZ59" s="425"/>
      <c r="HA59" s="425"/>
      <c r="HB59" s="425"/>
      <c r="HC59" s="425"/>
      <c r="HD59" s="425"/>
      <c r="HE59" s="425"/>
      <c r="HF59" s="425"/>
      <c r="HG59" s="425"/>
      <c r="HH59" s="425"/>
      <c r="HI59" s="425"/>
      <c r="HJ59" s="425"/>
      <c r="HK59" s="425"/>
      <c r="HL59" s="425"/>
      <c r="HM59" s="425"/>
      <c r="HN59" s="425"/>
      <c r="HO59" s="425"/>
      <c r="HP59" s="425"/>
      <c r="HQ59" s="425"/>
      <c r="HR59" s="425"/>
      <c r="HS59" s="425"/>
      <c r="HT59" s="425"/>
      <c r="HU59" s="425"/>
      <c r="HV59" s="425"/>
      <c r="HW59" s="425"/>
      <c r="HX59" s="425"/>
      <c r="HY59" s="425"/>
      <c r="HZ59" s="425"/>
      <c r="IA59" s="425"/>
      <c r="IB59" s="425"/>
      <c r="IC59" s="425"/>
      <c r="ID59" s="425"/>
      <c r="IE59" s="425"/>
      <c r="IF59" s="425"/>
      <c r="IG59" s="425"/>
      <c r="IH59" s="425"/>
      <c r="II59" s="425"/>
      <c r="IJ59" s="425"/>
      <c r="IK59" s="425"/>
      <c r="IL59" s="425"/>
      <c r="IM59" s="425"/>
      <c r="IN59" s="425"/>
      <c r="IO59" s="425"/>
      <c r="IP59" s="425"/>
      <c r="IQ59" s="425"/>
      <c r="IR59" s="425"/>
      <c r="IS59" s="425"/>
      <c r="IT59" s="425"/>
      <c r="IU59" s="425"/>
      <c r="IV59" s="425"/>
      <c r="IW59" s="425"/>
      <c r="IX59" s="425"/>
    </row>
    <row r="60" spans="1:258" s="447" customFormat="1" ht="11.25" customHeight="1">
      <c r="A60" s="24"/>
      <c r="B60" s="24"/>
      <c r="C60" s="25"/>
      <c r="D60" s="24"/>
      <c r="E60" s="24"/>
      <c r="F60" s="24"/>
      <c r="G60" s="24"/>
      <c r="H60" s="26"/>
      <c r="I60" s="128"/>
      <c r="J60" s="954"/>
      <c r="K60" s="954"/>
      <c r="L60" s="954"/>
      <c r="M60" s="954"/>
      <c r="N60" s="954"/>
      <c r="O60" s="954"/>
      <c r="P60" s="954"/>
      <c r="Q60" s="954"/>
      <c r="R60" s="954"/>
      <c r="S60" s="954"/>
      <c r="T60" s="954"/>
      <c r="U60" s="954"/>
      <c r="V60" s="954"/>
      <c r="W60" s="954"/>
      <c r="X60" s="954"/>
      <c r="Y60" s="954"/>
      <c r="Z60" s="954"/>
      <c r="AA60" s="954"/>
      <c r="AB60" s="954"/>
      <c r="AC60" s="954"/>
      <c r="AD60" s="954"/>
      <c r="AE60" s="954"/>
      <c r="AF60" s="954"/>
      <c r="AG60" s="954"/>
      <c r="AH60" s="954"/>
      <c r="AI60" s="954"/>
      <c r="AJ60" s="954"/>
      <c r="AK60" s="954"/>
      <c r="AL60" s="954"/>
      <c r="AM60" s="954"/>
      <c r="AN60" s="954"/>
      <c r="AO60" s="954"/>
      <c r="AP60" s="954"/>
      <c r="AQ60" s="954"/>
      <c r="AR60" s="954"/>
      <c r="AS60" s="954"/>
      <c r="AT60" s="954"/>
      <c r="AU60" s="954"/>
      <c r="AV60" s="954"/>
      <c r="AW60" s="954"/>
      <c r="AX60" s="954"/>
      <c r="AY60" s="954"/>
      <c r="AZ60" s="954"/>
      <c r="BA60" s="954"/>
      <c r="BB60" s="954"/>
      <c r="BC60" s="954"/>
      <c r="BD60" s="954"/>
      <c r="BE60" s="954"/>
      <c r="BF60" s="954"/>
      <c r="BG60" s="954"/>
      <c r="BH60" s="954"/>
      <c r="BI60" s="954"/>
      <c r="BJ60" s="954"/>
      <c r="BK60" s="954"/>
      <c r="BL60" s="954"/>
      <c r="BM60" s="954"/>
      <c r="BN60" s="954"/>
      <c r="BO60" s="954"/>
      <c r="BP60" s="954"/>
      <c r="BQ60" s="954"/>
      <c r="BR60" s="954"/>
      <c r="BS60" s="954"/>
      <c r="BT60" s="954"/>
      <c r="BU60" s="954"/>
      <c r="BV60" s="954"/>
      <c r="BW60" s="954"/>
      <c r="BX60" s="954"/>
      <c r="BY60" s="954"/>
      <c r="BZ60" s="954"/>
      <c r="CA60" s="954"/>
      <c r="CB60" s="954"/>
      <c r="CC60" s="954"/>
      <c r="CD60" s="954"/>
      <c r="CE60" s="954"/>
      <c r="CF60" s="954"/>
      <c r="CG60" s="954"/>
      <c r="CH60" s="954"/>
      <c r="CI60" s="954"/>
      <c r="CJ60" s="954"/>
      <c r="CK60" s="954"/>
      <c r="CL60" s="954"/>
      <c r="CM60" s="954"/>
      <c r="CN60" s="954"/>
      <c r="CO60" s="954"/>
      <c r="CP60" s="954"/>
      <c r="CQ60" s="954"/>
      <c r="CR60" s="954"/>
      <c r="CS60" s="954"/>
      <c r="CT60" s="954"/>
      <c r="CU60" s="954"/>
      <c r="CV60" s="954"/>
      <c r="CW60" s="954"/>
      <c r="CX60" s="954"/>
      <c r="CY60" s="954"/>
      <c r="CZ60" s="954"/>
      <c r="DA60" s="954"/>
      <c r="DB60" s="954"/>
      <c r="DC60" s="954"/>
      <c r="DD60" s="954"/>
      <c r="DE60" s="954"/>
      <c r="DF60" s="954"/>
      <c r="DG60" s="954"/>
      <c r="DH60" s="954"/>
      <c r="DI60" s="954"/>
      <c r="DJ60" s="954"/>
      <c r="DK60" s="954"/>
      <c r="DL60" s="954"/>
      <c r="DM60" s="954"/>
      <c r="DN60" s="954"/>
      <c r="DO60" s="954"/>
      <c r="DP60" s="954"/>
      <c r="DQ60" s="954"/>
      <c r="DR60" s="954"/>
      <c r="DS60" s="954"/>
      <c r="DT60" s="954"/>
      <c r="DU60" s="954"/>
      <c r="DV60" s="954"/>
      <c r="DW60" s="954"/>
      <c r="DX60" s="954"/>
      <c r="DY60" s="954"/>
      <c r="DZ60" s="954"/>
      <c r="EA60" s="954"/>
      <c r="EB60" s="954"/>
      <c r="EC60" s="954"/>
      <c r="ED60" s="954"/>
      <c r="EE60" s="954"/>
      <c r="EF60" s="954"/>
      <c r="EG60" s="954"/>
      <c r="EH60" s="954"/>
      <c r="EI60" s="954"/>
      <c r="EJ60" s="954"/>
      <c r="EK60" s="954"/>
      <c r="EL60" s="954"/>
      <c r="EM60" s="954"/>
      <c r="EN60" s="954"/>
      <c r="EO60" s="954"/>
      <c r="EP60" s="954"/>
      <c r="EQ60" s="954"/>
      <c r="ER60" s="954"/>
      <c r="ES60" s="954"/>
      <c r="ET60" s="954"/>
      <c r="EU60" s="954"/>
      <c r="EV60" s="954"/>
      <c r="EW60" s="954"/>
      <c r="EX60" s="954"/>
      <c r="EY60" s="954"/>
      <c r="EZ60" s="954"/>
      <c r="FA60" s="954"/>
      <c r="FB60" s="954"/>
      <c r="FC60" s="954"/>
      <c r="FD60" s="954"/>
      <c r="FE60" s="954"/>
      <c r="FF60" s="954"/>
      <c r="FG60" s="954"/>
      <c r="FH60" s="954"/>
      <c r="FI60" s="954"/>
      <c r="FJ60" s="954"/>
      <c r="FK60" s="954"/>
      <c r="FL60" s="954"/>
      <c r="FM60" s="954"/>
      <c r="FN60" s="954"/>
      <c r="FO60" s="954"/>
      <c r="FP60" s="954"/>
      <c r="FQ60" s="954"/>
      <c r="FR60" s="954"/>
      <c r="FS60" s="954"/>
      <c r="FT60" s="954"/>
      <c r="FU60" s="954"/>
      <c r="FV60" s="954"/>
      <c r="FW60" s="954"/>
      <c r="FX60" s="954"/>
      <c r="FY60" s="954"/>
      <c r="FZ60" s="954"/>
      <c r="GA60" s="954"/>
      <c r="GB60" s="954"/>
      <c r="GC60" s="954"/>
      <c r="GD60" s="954"/>
      <c r="GE60" s="954"/>
      <c r="GF60" s="954"/>
      <c r="GG60" s="954"/>
      <c r="GH60" s="954"/>
      <c r="GI60" s="954"/>
      <c r="GJ60" s="954"/>
      <c r="GK60" s="954"/>
      <c r="GL60" s="954"/>
      <c r="GM60" s="954"/>
      <c r="GN60" s="954"/>
      <c r="GO60" s="954"/>
      <c r="GP60" s="954"/>
      <c r="GQ60" s="954"/>
      <c r="GR60" s="954"/>
      <c r="GS60" s="954"/>
      <c r="GT60" s="954"/>
      <c r="GU60" s="954"/>
      <c r="GV60" s="954"/>
      <c r="GW60" s="954"/>
      <c r="GX60" s="954"/>
      <c r="GY60" s="954"/>
      <c r="GZ60" s="954"/>
      <c r="HA60" s="954"/>
      <c r="HB60" s="954"/>
      <c r="HC60" s="954"/>
      <c r="HD60" s="954"/>
      <c r="HE60" s="954"/>
      <c r="HF60" s="954"/>
      <c r="HG60" s="954"/>
      <c r="HH60" s="954"/>
      <c r="HI60" s="954"/>
      <c r="HJ60" s="954"/>
      <c r="HK60" s="954"/>
      <c r="HL60" s="954"/>
      <c r="HM60" s="954"/>
      <c r="HN60" s="954"/>
      <c r="HO60" s="954"/>
      <c r="HP60" s="954"/>
      <c r="HQ60" s="954"/>
      <c r="HR60" s="954"/>
      <c r="HS60" s="954"/>
      <c r="HT60" s="954"/>
      <c r="HU60" s="954"/>
      <c r="HV60" s="954"/>
      <c r="HW60" s="954"/>
      <c r="HX60" s="954"/>
      <c r="HY60" s="954"/>
      <c r="HZ60" s="954"/>
      <c r="IA60" s="954"/>
      <c r="IB60" s="954"/>
      <c r="IC60" s="954"/>
      <c r="ID60" s="954"/>
      <c r="IE60" s="954"/>
      <c r="IF60" s="954"/>
      <c r="IG60" s="954"/>
      <c r="IH60" s="954"/>
      <c r="II60" s="954"/>
      <c r="IJ60" s="954"/>
      <c r="IK60" s="954"/>
      <c r="IL60" s="954"/>
      <c r="IM60" s="954"/>
      <c r="IN60" s="954"/>
      <c r="IO60" s="954"/>
      <c r="IP60" s="954"/>
      <c r="IQ60" s="954"/>
      <c r="IR60" s="954"/>
      <c r="IS60" s="954"/>
      <c r="IT60" s="954"/>
      <c r="IU60" s="954"/>
      <c r="IV60" s="954"/>
      <c r="IW60" s="954"/>
      <c r="IX60" s="425"/>
    </row>
    <row r="61" spans="1:258" s="447" customFormat="1" ht="28.5" customHeight="1">
      <c r="A61" s="447" t="s">
        <v>1908</v>
      </c>
    </row>
    <row r="62" spans="1:258" s="447" customFormat="1" ht="19.5" customHeight="1">
      <c r="B62" s="1004" t="s">
        <v>1867</v>
      </c>
      <c r="C62" s="1005"/>
      <c r="D62" s="1004" t="s">
        <v>847</v>
      </c>
      <c r="E62" s="1005"/>
      <c r="F62" s="692" t="s">
        <v>1854</v>
      </c>
      <c r="G62" s="696" t="s">
        <v>37</v>
      </c>
    </row>
    <row r="63" spans="1:258" s="447" customFormat="1" ht="18.75" customHeight="1">
      <c r="B63" s="1002"/>
      <c r="C63" s="1003"/>
      <c r="D63" s="957" t="s">
        <v>1886</v>
      </c>
      <c r="E63" s="958"/>
      <c r="F63" s="236"/>
      <c r="G63" s="711" t="s">
        <v>1885</v>
      </c>
      <c r="H63" s="694"/>
    </row>
  </sheetData>
  <mergeCells count="396">
    <mergeCell ref="F52:F53"/>
    <mergeCell ref="D52:E53"/>
    <mergeCell ref="B52:C53"/>
    <mergeCell ref="B55:C55"/>
    <mergeCell ref="D55:E55"/>
    <mergeCell ref="B56:C56"/>
    <mergeCell ref="D56:E56"/>
    <mergeCell ref="D57:E58"/>
    <mergeCell ref="B57:C58"/>
    <mergeCell ref="F57:F58"/>
    <mergeCell ref="B54:C54"/>
    <mergeCell ref="D54:E54"/>
    <mergeCell ref="IL60:IN60"/>
    <mergeCell ref="IO60:IQ60"/>
    <mergeCell ref="IR60:IT60"/>
    <mergeCell ref="IU60:IW60"/>
    <mergeCell ref="HK60:HM60"/>
    <mergeCell ref="HN60:HP60"/>
    <mergeCell ref="HQ60:HS60"/>
    <mergeCell ref="HT60:HV60"/>
    <mergeCell ref="HW60:HY60"/>
    <mergeCell ref="HZ60:IB60"/>
    <mergeCell ref="IC60:IE60"/>
    <mergeCell ref="IF60:IH60"/>
    <mergeCell ref="II60:IK60"/>
    <mergeCell ref="GJ60:GL60"/>
    <mergeCell ref="GM60:GO60"/>
    <mergeCell ref="GP60:GR60"/>
    <mergeCell ref="GS60:GU60"/>
    <mergeCell ref="GV60:GX60"/>
    <mergeCell ref="GY60:HA60"/>
    <mergeCell ref="HB60:HD60"/>
    <mergeCell ref="HE60:HG60"/>
    <mergeCell ref="HH60:HJ60"/>
    <mergeCell ref="FI60:FK60"/>
    <mergeCell ref="FL60:FN60"/>
    <mergeCell ref="FO60:FQ60"/>
    <mergeCell ref="FR60:FT60"/>
    <mergeCell ref="FU60:FW60"/>
    <mergeCell ref="FX60:FZ60"/>
    <mergeCell ref="GA60:GC60"/>
    <mergeCell ref="GD60:GF60"/>
    <mergeCell ref="GG60:GI60"/>
    <mergeCell ref="EH60:EJ60"/>
    <mergeCell ref="EK60:EM60"/>
    <mergeCell ref="EN60:EP60"/>
    <mergeCell ref="EQ60:ES60"/>
    <mergeCell ref="ET60:EV60"/>
    <mergeCell ref="EW60:EY60"/>
    <mergeCell ref="EZ60:FB60"/>
    <mergeCell ref="FC60:FE60"/>
    <mergeCell ref="FF60:FH60"/>
    <mergeCell ref="DG60:DI60"/>
    <mergeCell ref="DJ60:DL60"/>
    <mergeCell ref="DM60:DO60"/>
    <mergeCell ref="DP60:DR60"/>
    <mergeCell ref="DS60:DU60"/>
    <mergeCell ref="DV60:DX60"/>
    <mergeCell ref="DY60:EA60"/>
    <mergeCell ref="EB60:ED60"/>
    <mergeCell ref="EE60:EG60"/>
    <mergeCell ref="CF60:CH60"/>
    <mergeCell ref="CI60:CK60"/>
    <mergeCell ref="CL60:CN60"/>
    <mergeCell ref="CO60:CQ60"/>
    <mergeCell ref="CR60:CT60"/>
    <mergeCell ref="CU60:CW60"/>
    <mergeCell ref="CX60:CZ60"/>
    <mergeCell ref="DA60:DC60"/>
    <mergeCell ref="DD60:DF60"/>
    <mergeCell ref="BE60:BG60"/>
    <mergeCell ref="BH60:BJ60"/>
    <mergeCell ref="BK60:BM60"/>
    <mergeCell ref="BN60:BP60"/>
    <mergeCell ref="BQ60:BS60"/>
    <mergeCell ref="BT60:BV60"/>
    <mergeCell ref="BW60:BY60"/>
    <mergeCell ref="BZ60:CB60"/>
    <mergeCell ref="CC60:CE60"/>
    <mergeCell ref="AD60:AF60"/>
    <mergeCell ref="AG60:AI60"/>
    <mergeCell ref="AJ60:AL60"/>
    <mergeCell ref="AM60:AO60"/>
    <mergeCell ref="AP60:AR60"/>
    <mergeCell ref="AS60:AU60"/>
    <mergeCell ref="AV60:AX60"/>
    <mergeCell ref="AY60:BA60"/>
    <mergeCell ref="BB60:BD60"/>
    <mergeCell ref="B63:C63"/>
    <mergeCell ref="D63:E63"/>
    <mergeCell ref="J60:K60"/>
    <mergeCell ref="L60:N60"/>
    <mergeCell ref="O60:Q60"/>
    <mergeCell ref="R60:T60"/>
    <mergeCell ref="U60:W60"/>
    <mergeCell ref="X60:Z60"/>
    <mergeCell ref="AA60:AC60"/>
    <mergeCell ref="B62:C62"/>
    <mergeCell ref="D62:E62"/>
    <mergeCell ref="B47:C47"/>
    <mergeCell ref="D47:E47"/>
    <mergeCell ref="D48:E48"/>
    <mergeCell ref="B48:C48"/>
    <mergeCell ref="B49:C49"/>
    <mergeCell ref="B50:C50"/>
    <mergeCell ref="B51:C51"/>
    <mergeCell ref="D49:E49"/>
    <mergeCell ref="D50:E50"/>
    <mergeCell ref="D51:E51"/>
    <mergeCell ref="D41:E41"/>
    <mergeCell ref="D40:E40"/>
    <mergeCell ref="D42:E45"/>
    <mergeCell ref="C41:C45"/>
    <mergeCell ref="E3:G3"/>
    <mergeCell ref="E4:G4"/>
    <mergeCell ref="D26:E26"/>
    <mergeCell ref="D25:E25"/>
    <mergeCell ref="D27:E27"/>
    <mergeCell ref="D29:E29"/>
    <mergeCell ref="D28:E28"/>
    <mergeCell ref="D22:E22"/>
    <mergeCell ref="B23:C24"/>
    <mergeCell ref="D23:E24"/>
    <mergeCell ref="B18:G18"/>
    <mergeCell ref="D5:G5"/>
    <mergeCell ref="D7:G7"/>
    <mergeCell ref="B11:G11"/>
    <mergeCell ref="B10:G10"/>
    <mergeCell ref="B17:G17"/>
    <mergeCell ref="B40:C40"/>
    <mergeCell ref="B16:G16"/>
    <mergeCell ref="D30:E30"/>
    <mergeCell ref="D31:E31"/>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D32:E32"/>
    <mergeCell ref="D34:E34"/>
    <mergeCell ref="D35:E35"/>
    <mergeCell ref="D37:E37"/>
    <mergeCell ref="B13:G13"/>
    <mergeCell ref="B15:G15"/>
    <mergeCell ref="J15:K15"/>
    <mergeCell ref="L15:N15"/>
    <mergeCell ref="O15:Q15"/>
    <mergeCell ref="B14:G14"/>
    <mergeCell ref="L20:N20"/>
    <mergeCell ref="O20:Q20"/>
    <mergeCell ref="D33:E33"/>
    <mergeCell ref="D36:E36"/>
    <mergeCell ref="EW15:EY15"/>
    <mergeCell ref="AJ15:AL15"/>
    <mergeCell ref="AM15:AO15"/>
    <mergeCell ref="CU15:CW15"/>
    <mergeCell ref="CX15:CZ15"/>
    <mergeCell ref="BQ15:BS15"/>
    <mergeCell ref="BT15:BV15"/>
    <mergeCell ref="AD15:AF15"/>
    <mergeCell ref="FU15:FW15"/>
    <mergeCell ref="FL15:FN15"/>
    <mergeCell ref="FO15:FQ15"/>
    <mergeCell ref="FR15:FT15"/>
    <mergeCell ref="BZ15:CB15"/>
    <mergeCell ref="CC15:CE15"/>
    <mergeCell ref="CL15:CN15"/>
    <mergeCell ref="CO15:CQ15"/>
    <mergeCell ref="CR15:CT15"/>
    <mergeCell ref="FC15:FE15"/>
    <mergeCell ref="FF15:FH15"/>
    <mergeCell ref="FI15:FK15"/>
    <mergeCell ref="HZ15:IB15"/>
    <mergeCell ref="IC15:IE15"/>
    <mergeCell ref="IX15"/>
    <mergeCell ref="IF15:IH15"/>
    <mergeCell ref="II15:IK15"/>
    <mergeCell ref="IL15:IN15"/>
    <mergeCell ref="IO15:IQ15"/>
    <mergeCell ref="IR15:IT15"/>
    <mergeCell ref="IU15:IW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DA17:DC17"/>
    <mergeCell ref="DD17:DF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EH17:EJ17"/>
    <mergeCell ref="EK17:EM17"/>
    <mergeCell ref="EN17:EP17"/>
    <mergeCell ref="EQ17:ES17"/>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K9:M9"/>
    <mergeCell ref="BK20:BM20"/>
    <mergeCell ref="B22:C22"/>
    <mergeCell ref="DP20:DR20"/>
    <mergeCell ref="DS20:DU20"/>
    <mergeCell ref="DV20:DX20"/>
    <mergeCell ref="DY20:EA20"/>
    <mergeCell ref="EQ20:ES20"/>
    <mergeCell ref="HE20:HG20"/>
    <mergeCell ref="FX20:FZ20"/>
    <mergeCell ref="GA20:GC20"/>
    <mergeCell ref="GG20:GI20"/>
    <mergeCell ref="FC17:FE17"/>
    <mergeCell ref="FF17:FH17"/>
    <mergeCell ref="FI17:FK17"/>
    <mergeCell ref="GS17:GU17"/>
    <mergeCell ref="GV17:GX17"/>
    <mergeCell ref="GY17:HA17"/>
    <mergeCell ref="HB17:HD17"/>
    <mergeCell ref="HE17:HG17"/>
    <mergeCell ref="EE17:EG17"/>
    <mergeCell ref="BN17:BP17"/>
    <mergeCell ref="BQ17:BS17"/>
    <mergeCell ref="BT17:BV17"/>
  </mergeCells>
  <phoneticPr fontId="3"/>
  <hyperlinks>
    <hyperlink ref="G23" location="参４_申請!A1" display="参４_申請"/>
    <hyperlink ref="G24" location="参４_申請_事業計画!A1" display="参４_申請_事業計画"/>
    <hyperlink ref="G25" location="別紙１①!A1" display="別紙１①"/>
    <hyperlink ref="G26" location="別紙１②!A1" display="別紙１②"/>
    <hyperlink ref="G27" location="別紙１③!A1" display="別紙１③"/>
    <hyperlink ref="G28" location="別紙２①!A1" display="別紙１④"/>
    <hyperlink ref="G29" location="別紙２①!A1" display="別紙２①"/>
    <hyperlink ref="G30" location="別紙３!A1" display="別紙３"/>
    <hyperlink ref="G31" location="別紙４!A1" display="別紙４"/>
    <hyperlink ref="G32" location="別紙５!A1" display="別紙５"/>
    <hyperlink ref="G34" location="別紙７!A1" display="別紙７"/>
    <hyperlink ref="G35" location="'別紙７（別添）'!A1" display="別紙７（別添）"/>
    <hyperlink ref="G41" location="別紙２①!A1" display="別紙２①　（再掲）"/>
    <hyperlink ref="G42" location="'別紙２②（ネットワーク化活動計画）'!A1" display="別紙２②（ネットワーク化活動計画）"/>
    <hyperlink ref="G43" location="'別紙２③（ネットワーク化）'!Print_Area" display="別紙２③（ネットワーク化）"/>
    <hyperlink ref="G44" location="'別紙２④（統合）'!A1" display="別紙２④（統合）"/>
    <hyperlink ref="G45" location="'別紙２⑤（多様な組織等の参画）'!A1" display="別紙２⑤（多様な組織等の参画）"/>
    <hyperlink ref="G48" location="参10!A1" display="参10"/>
    <hyperlink ref="G49" location="参12!A1" display="参12"/>
    <hyperlink ref="G50" location="参13!A1" display="参13"/>
    <hyperlink ref="G51" location="参14!A1" display="参14"/>
    <hyperlink ref="G52" location="参17!A1" display="参17"/>
    <hyperlink ref="G53" location="参17_別紙!A1" display="参17_別紙"/>
    <hyperlink ref="G54" location="'収支報告書（金銭出納簿連動）'!A1" display="収支報告書"/>
    <hyperlink ref="G55" location="支出に係る届出!A1" display="支出に係る届出"/>
    <hyperlink ref="G56" location="'活動記録（参考） '!A1" display="活動記録（参考）"/>
    <hyperlink ref="G58" location="'金銭出納簿（前年度）（参考） '!A1" display="金銭出納簿（前年度）（参考）"/>
    <hyperlink ref="G63" location="'実施状況報告（様式2）'!A1" display="実施状況報告（様式2）"/>
    <hyperlink ref="G57" location="金銭出納簿!A1" display="金銭出納簿"/>
    <hyperlink ref="G36" location="別紙８!A1" display="別紙８"/>
    <hyperlink ref="G37" location="別紙９!A1" display="別紙９"/>
    <hyperlink ref="G33" location="別紙６!A1" display="別紙６"/>
  </hyperlinks>
  <pageMargins left="0.70866141732283472" right="0.70866141732283472" top="0.74803149606299213" bottom="0.74803149606299213" header="0.31496062992125984" footer="0.31496062992125984"/>
  <pageSetup paperSize="9" orientation="portrait" r:id="rId1"/>
  <rowBreaks count="2" manualBreakCount="2">
    <brk id="45" max="6" man="1"/>
    <brk id="59"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CFFCC"/>
    <pageSetUpPr fitToPage="1"/>
  </sheetPr>
  <dimension ref="A1:CJ139"/>
  <sheetViews>
    <sheetView showGridLines="0" view="pageBreakPreview" zoomScale="90" zoomScaleNormal="100" zoomScaleSheetLayoutView="90" workbookViewId="0">
      <selection activeCell="O13" sqref="O13"/>
    </sheetView>
  </sheetViews>
  <sheetFormatPr defaultRowHeight="13.5"/>
  <cols>
    <col min="1" max="1" width="2.875" customWidth="1"/>
    <col min="2" max="35" width="2.625" style="92" customWidth="1"/>
  </cols>
  <sheetData>
    <row r="1" spans="1:35" ht="15.6" customHeight="1">
      <c r="A1" s="118"/>
      <c r="AH1" s="93" t="s">
        <v>395</v>
      </c>
      <c r="AI1" s="119"/>
    </row>
    <row r="2" spans="1:35" s="117" customFormat="1" ht="15.6" customHeight="1">
      <c r="A2" s="120"/>
      <c r="B2" s="89" t="s">
        <v>396</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121"/>
    </row>
    <row r="3" spans="1:35" s="92" customFormat="1" ht="36" customHeight="1">
      <c r="A3" s="122"/>
      <c r="B3" s="1619" t="s">
        <v>397</v>
      </c>
      <c r="C3" s="1619"/>
      <c r="D3" s="1619"/>
      <c r="E3" s="1619"/>
      <c r="F3" s="1619" t="s">
        <v>398</v>
      </c>
      <c r="G3" s="1619"/>
      <c r="H3" s="1619"/>
      <c r="I3" s="1619"/>
      <c r="J3" s="1619"/>
      <c r="K3" s="1619"/>
      <c r="L3" s="1619" t="s">
        <v>399</v>
      </c>
      <c r="M3" s="1619"/>
      <c r="N3" s="1619"/>
      <c r="O3" s="1619"/>
      <c r="P3" s="1619"/>
      <c r="Q3" s="1619"/>
      <c r="R3" s="1619"/>
      <c r="S3" s="1619" t="s">
        <v>400</v>
      </c>
      <c r="T3" s="1619"/>
      <c r="U3" s="1619"/>
      <c r="V3" s="1619"/>
      <c r="W3" s="1619"/>
      <c r="X3" s="1619"/>
      <c r="Y3" s="1619"/>
      <c r="Z3" s="1619"/>
      <c r="AA3" s="1619"/>
      <c r="AB3" s="1619"/>
      <c r="AC3" s="1619" t="s">
        <v>401</v>
      </c>
      <c r="AD3" s="1619"/>
      <c r="AE3" s="1619"/>
      <c r="AF3" s="1619"/>
      <c r="AG3" s="1619"/>
      <c r="AH3" s="1619"/>
      <c r="AI3" s="119"/>
    </row>
    <row r="4" spans="1:35" s="92" customFormat="1" ht="46.9" customHeight="1">
      <c r="A4" s="122"/>
      <c r="B4" s="1621" t="s">
        <v>402</v>
      </c>
      <c r="C4" s="1622"/>
      <c r="D4" s="1622"/>
      <c r="E4" s="1623"/>
      <c r="F4" s="1624" t="s">
        <v>931</v>
      </c>
      <c r="G4" s="1624"/>
      <c r="H4" s="1624"/>
      <c r="I4" s="1624"/>
      <c r="J4" s="1624"/>
      <c r="K4" s="1624"/>
      <c r="L4" s="1625" t="s">
        <v>1576</v>
      </c>
      <c r="M4" s="1626"/>
      <c r="N4" s="1626"/>
      <c r="O4" s="1626"/>
      <c r="P4" s="1626"/>
      <c r="Q4" s="1626"/>
      <c r="R4" s="1627"/>
      <c r="S4" s="1629" t="s">
        <v>1578</v>
      </c>
      <c r="T4" s="1630"/>
      <c r="U4" s="1630"/>
      <c r="V4" s="1630"/>
      <c r="W4" s="1630"/>
      <c r="X4" s="1630"/>
      <c r="Y4" s="1630"/>
      <c r="Z4" s="1630"/>
      <c r="AA4" s="1630"/>
      <c r="AB4" s="1631"/>
      <c r="AC4" s="1625" t="s">
        <v>1577</v>
      </c>
      <c r="AD4" s="1626"/>
      <c r="AE4" s="1626"/>
      <c r="AF4" s="1626"/>
      <c r="AG4" s="1626"/>
      <c r="AH4" s="1627"/>
      <c r="AI4" s="119"/>
    </row>
    <row r="5" spans="1:35" s="92" customFormat="1" ht="49.15" customHeight="1">
      <c r="A5" s="122"/>
      <c r="B5" s="1621" t="s">
        <v>403</v>
      </c>
      <c r="C5" s="1622"/>
      <c r="D5" s="1622"/>
      <c r="E5" s="1623"/>
      <c r="F5" s="1624" t="s">
        <v>932</v>
      </c>
      <c r="G5" s="1624"/>
      <c r="H5" s="1624"/>
      <c r="I5" s="1624"/>
      <c r="J5" s="1624"/>
      <c r="K5" s="1624"/>
      <c r="L5" s="1625" t="s">
        <v>1576</v>
      </c>
      <c r="M5" s="1626"/>
      <c r="N5" s="1626"/>
      <c r="O5" s="1626"/>
      <c r="P5" s="1626"/>
      <c r="Q5" s="1626"/>
      <c r="R5" s="1627"/>
      <c r="S5" s="1629" t="s">
        <v>1578</v>
      </c>
      <c r="T5" s="1630"/>
      <c r="U5" s="1630"/>
      <c r="V5" s="1630"/>
      <c r="W5" s="1630"/>
      <c r="X5" s="1630"/>
      <c r="Y5" s="1630"/>
      <c r="Z5" s="1630"/>
      <c r="AA5" s="1630"/>
      <c r="AB5" s="1631"/>
      <c r="AC5" s="1625" t="s">
        <v>1577</v>
      </c>
      <c r="AD5" s="1626"/>
      <c r="AE5" s="1626"/>
      <c r="AF5" s="1626"/>
      <c r="AG5" s="1626"/>
      <c r="AH5" s="1627"/>
      <c r="AI5" s="119"/>
    </row>
    <row r="6" spans="1:35" s="92" customFormat="1" ht="54" customHeight="1">
      <c r="A6" s="122"/>
      <c r="B6" s="1619" t="s">
        <v>934</v>
      </c>
      <c r="C6" s="1619"/>
      <c r="D6" s="1619"/>
      <c r="E6" s="1619"/>
      <c r="F6" s="1620" t="s">
        <v>933</v>
      </c>
      <c r="G6" s="1620"/>
      <c r="H6" s="1620"/>
      <c r="I6" s="1620"/>
      <c r="J6" s="1620"/>
      <c r="K6" s="1620"/>
      <c r="L6" s="1620" t="s">
        <v>428</v>
      </c>
      <c r="M6" s="1620"/>
      <c r="N6" s="1620"/>
      <c r="O6" s="1620"/>
      <c r="P6" s="1620"/>
      <c r="Q6" s="1620"/>
      <c r="R6" s="1620"/>
      <c r="S6" s="1628" t="s">
        <v>1579</v>
      </c>
      <c r="T6" s="1628"/>
      <c r="U6" s="1628"/>
      <c r="V6" s="1628"/>
      <c r="W6" s="1628"/>
      <c r="X6" s="1628"/>
      <c r="Y6" s="1628"/>
      <c r="Z6" s="1628"/>
      <c r="AA6" s="1628"/>
      <c r="AB6" s="1628"/>
      <c r="AC6" s="1620" t="s">
        <v>429</v>
      </c>
      <c r="AD6" s="1620"/>
      <c r="AE6" s="1620"/>
      <c r="AF6" s="1620"/>
      <c r="AG6" s="1620"/>
      <c r="AH6" s="1620"/>
      <c r="AI6" s="119"/>
    </row>
    <row r="7" spans="1:35" s="92" customFormat="1" ht="13.5" customHeight="1">
      <c r="A7" s="122"/>
      <c r="AI7" s="119"/>
    </row>
    <row r="8" spans="1:35" s="92" customFormat="1" ht="13.5" customHeight="1">
      <c r="A8" s="122"/>
      <c r="AI8" s="119"/>
    </row>
    <row r="9" spans="1:35">
      <c r="A9" s="118"/>
      <c r="AI9" s="119"/>
    </row>
    <row r="10" spans="1:35" s="92" customFormat="1" ht="13.5" customHeight="1">
      <c r="A10" s="122"/>
      <c r="AI10" s="119"/>
    </row>
    <row r="11" spans="1:35" s="92" customFormat="1" ht="13.5" customHeight="1">
      <c r="A11" s="122"/>
      <c r="AI11" s="119"/>
    </row>
    <row r="12" spans="1:35" s="92" customFormat="1" ht="13.5" customHeight="1">
      <c r="A12" s="122"/>
      <c r="AI12" s="119"/>
    </row>
    <row r="13" spans="1:35" s="92" customFormat="1" ht="13.5" customHeight="1">
      <c r="A13" s="122"/>
      <c r="AI13" s="119"/>
    </row>
    <row r="14" spans="1:35" s="92" customFormat="1" ht="13.5" customHeight="1">
      <c r="A14" s="122"/>
      <c r="AI14" s="119"/>
    </row>
    <row r="15" spans="1:35" s="92" customFormat="1" ht="13.5" customHeight="1">
      <c r="A15" s="122"/>
      <c r="AI15" s="119"/>
    </row>
    <row r="16" spans="1:35" s="92" customFormat="1" ht="13.5" customHeight="1">
      <c r="A16" s="122"/>
      <c r="AI16" s="119"/>
    </row>
    <row r="17" spans="1:88" s="92" customFormat="1" ht="13.5" customHeight="1">
      <c r="A17" s="122"/>
      <c r="AI17" s="119"/>
    </row>
    <row r="18" spans="1:88" s="92" customFormat="1" ht="13.5" customHeight="1">
      <c r="A18" s="122"/>
      <c r="AI18" s="119"/>
    </row>
    <row r="19" spans="1:88" s="92" customFormat="1" ht="13.5" customHeight="1">
      <c r="A19" s="122"/>
      <c r="AI19" s="119"/>
    </row>
    <row r="20" spans="1:88" s="92" customFormat="1" ht="13.5" customHeight="1">
      <c r="A20" s="122"/>
      <c r="AI20" s="119"/>
    </row>
    <row r="21" spans="1:88" s="92" customFormat="1" ht="13.5" customHeight="1">
      <c r="A21" s="122"/>
      <c r="AI21" s="119"/>
    </row>
    <row r="22" spans="1:88" s="92" customFormat="1" ht="13.5" customHeight="1">
      <c r="A22" s="122"/>
      <c r="AI22" s="119"/>
    </row>
    <row r="23" spans="1:88" s="92" customFormat="1" ht="13.5" customHeight="1">
      <c r="A23" s="122"/>
      <c r="AI23" s="119"/>
    </row>
    <row r="24" spans="1:88" s="92" customFormat="1">
      <c r="A24" s="118"/>
      <c r="AI24" s="119"/>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92" customFormat="1" ht="13.5" customHeight="1">
      <c r="A25" s="122"/>
      <c r="AI25" s="119"/>
    </row>
    <row r="26" spans="1:88" s="92" customFormat="1" ht="13.5" customHeight="1">
      <c r="A26" s="122"/>
      <c r="AI26" s="119"/>
    </row>
    <row r="27" spans="1:88" s="92" customFormat="1" ht="13.5" customHeight="1">
      <c r="A27" s="122"/>
      <c r="AI27" s="119"/>
    </row>
    <row r="28" spans="1:88" s="92" customFormat="1" ht="13.5" customHeight="1">
      <c r="A28" s="122"/>
      <c r="AI28" s="119"/>
    </row>
    <row r="29" spans="1:88" s="92" customFormat="1" ht="13.5" customHeight="1">
      <c r="A29" s="122"/>
      <c r="AI29" s="119"/>
    </row>
    <row r="30" spans="1:88" s="92" customFormat="1" ht="13.5" customHeight="1">
      <c r="A30" s="122"/>
      <c r="AI30" s="119"/>
    </row>
    <row r="31" spans="1:88" s="92" customFormat="1" ht="13.5" customHeight="1">
      <c r="A31" s="122"/>
      <c r="AI31" s="119"/>
    </row>
    <row r="32" spans="1:88" s="92" customFormat="1" ht="13.5" customHeight="1" thickBot="1">
      <c r="A32" s="123"/>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5"/>
    </row>
    <row r="33" s="92" customFormat="1" ht="27" customHeight="1"/>
    <row r="34" s="92" customFormat="1" ht="13.5" customHeight="1"/>
    <row r="35" s="92" customFormat="1" ht="13.5" customHeight="1"/>
    <row r="36" s="92" customFormat="1" ht="13.5" customHeight="1"/>
    <row r="37" s="92" customFormat="1" ht="13.5" customHeight="1"/>
    <row r="38" s="92" customFormat="1" ht="13.5" customHeight="1"/>
    <row r="39" s="92" customForma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13.5" customHeight="1"/>
    <row r="50" s="92" customFormat="1" ht="13.5" customHeight="1"/>
    <row r="51" s="92" customFormat="1" ht="13.5" customHeight="1"/>
    <row r="52" s="92" customFormat="1" ht="27" customHeight="1"/>
    <row r="53" s="92" customFormat="1" ht="13.5" customHeight="1"/>
    <row r="54" s="92" customFormat="1" ht="27"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13.5" customHeight="1"/>
    <row r="62" s="92" customFormat="1" ht="13.5" customHeight="1"/>
    <row r="63" s="92" customFormat="1" ht="13.5" customHeight="1"/>
    <row r="64" s="92" customFormat="1" ht="27" customHeight="1"/>
    <row r="65" s="92" customFormat="1" ht="27" customHeight="1"/>
    <row r="68" s="92" customFormat="1"/>
    <row r="69" s="92" customFormat="1"/>
    <row r="86" ht="40.5" customHeight="1"/>
    <row r="114" ht="13.5" customHeight="1"/>
    <row r="129" ht="13.5" customHeight="1"/>
    <row r="138" ht="40.5" customHeight="1"/>
    <row r="139" ht="40.5" customHeight="1"/>
  </sheetData>
  <mergeCells count="20">
    <mergeCell ref="AC5:AH5"/>
    <mergeCell ref="L6:R6"/>
    <mergeCell ref="S6:AB6"/>
    <mergeCell ref="AC6:AH6"/>
    <mergeCell ref="S3:AB3"/>
    <mergeCell ref="AC3:AH3"/>
    <mergeCell ref="S4:AB4"/>
    <mergeCell ref="AC4:AH4"/>
    <mergeCell ref="S5:AB5"/>
    <mergeCell ref="B6:E6"/>
    <mergeCell ref="F6:K6"/>
    <mergeCell ref="B3:E3"/>
    <mergeCell ref="F3:K3"/>
    <mergeCell ref="L3:R3"/>
    <mergeCell ref="B4:E4"/>
    <mergeCell ref="F4:K4"/>
    <mergeCell ref="L4:R4"/>
    <mergeCell ref="B5:E5"/>
    <mergeCell ref="F5:K5"/>
    <mergeCell ref="L5:R5"/>
  </mergeCells>
  <phoneticPr fontId="3"/>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CFFCC"/>
  </sheetPr>
  <dimension ref="A1:AY47"/>
  <sheetViews>
    <sheetView showGridLines="0" view="pageBreakPreview" zoomScale="90" zoomScaleNormal="80" zoomScaleSheetLayoutView="55" workbookViewId="0">
      <selection activeCell="AZ13" sqref="AZ13"/>
    </sheetView>
  </sheetViews>
  <sheetFormatPr defaultRowHeight="13.5"/>
  <cols>
    <col min="1" max="53" width="2.875" customWidth="1"/>
  </cols>
  <sheetData>
    <row r="1" spans="1:47" s="99" customFormat="1" ht="18" customHeight="1">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100" t="s">
        <v>264</v>
      </c>
      <c r="AU1" s="88"/>
    </row>
    <row r="2" spans="1:47" s="99" customFormat="1" ht="21.95" customHeight="1">
      <c r="A2" s="640" t="s">
        <v>67</v>
      </c>
      <c r="B2" s="641"/>
      <c r="C2" s="871">
        <v>7</v>
      </c>
      <c r="D2" s="640" t="s">
        <v>1567</v>
      </c>
      <c r="E2" s="641"/>
      <c r="F2" s="641"/>
      <c r="G2" s="641"/>
      <c r="H2" s="641"/>
      <c r="I2" s="641"/>
      <c r="J2" s="641"/>
      <c r="K2" s="641"/>
      <c r="L2" s="641"/>
      <c r="M2" s="641"/>
      <c r="N2" s="641"/>
      <c r="O2" s="641"/>
      <c r="P2" s="641"/>
      <c r="Q2" s="641"/>
      <c r="R2" s="641"/>
      <c r="S2" s="641"/>
      <c r="T2" s="641"/>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88"/>
    </row>
    <row r="3" spans="1:47" s="99" customFormat="1" ht="36" customHeight="1">
      <c r="A3" s="1282" t="s">
        <v>265</v>
      </c>
      <c r="B3" s="1644"/>
      <c r="C3" s="1644"/>
      <c r="D3" s="1645"/>
      <c r="E3" s="1645"/>
      <c r="F3" s="1645"/>
      <c r="G3" s="1645"/>
      <c r="H3" s="1645"/>
      <c r="I3" s="1645"/>
      <c r="J3" s="1645"/>
      <c r="K3" s="1645"/>
      <c r="L3" s="1282" t="s">
        <v>266</v>
      </c>
      <c r="M3" s="1644"/>
      <c r="N3" s="1644"/>
      <c r="O3" s="1669" t="str">
        <f>はじめに!D3</f>
        <v>○○県</v>
      </c>
      <c r="P3" s="1669"/>
      <c r="Q3" s="1669"/>
      <c r="R3" s="1669"/>
      <c r="S3" s="1669"/>
      <c r="T3" s="1669"/>
      <c r="U3" s="1644" t="s">
        <v>267</v>
      </c>
      <c r="V3" s="1644"/>
      <c r="W3" s="1644"/>
      <c r="X3" s="1644"/>
      <c r="Y3" s="1644"/>
      <c r="Z3" s="1670"/>
      <c r="AA3" s="1670"/>
      <c r="AB3" s="1670"/>
      <c r="AC3" s="1670"/>
      <c r="AD3" s="1670"/>
      <c r="AE3" s="1670"/>
      <c r="AF3" s="1670"/>
      <c r="AG3" s="1670"/>
      <c r="AH3" s="1670"/>
      <c r="AI3" s="1670"/>
      <c r="AJ3" s="1644" t="s">
        <v>268</v>
      </c>
      <c r="AK3" s="1644"/>
      <c r="AL3" s="1644"/>
      <c r="AM3" s="1644"/>
      <c r="AN3" s="1645"/>
      <c r="AO3" s="1645"/>
      <c r="AP3" s="1645"/>
      <c r="AQ3" s="1645"/>
      <c r="AR3" s="1645"/>
      <c r="AS3" s="1645"/>
      <c r="AT3" s="1645"/>
    </row>
    <row r="4" spans="1:47" s="99" customFormat="1" ht="18" customHeight="1">
      <c r="A4" s="1646" t="s">
        <v>269</v>
      </c>
      <c r="B4" s="1647"/>
      <c r="C4" s="1652"/>
      <c r="D4" s="1652"/>
      <c r="E4" s="1652"/>
      <c r="F4" s="1169" t="s">
        <v>270</v>
      </c>
      <c r="G4" s="1169"/>
      <c r="H4" s="1170"/>
      <c r="I4" s="1656" t="s">
        <v>271</v>
      </c>
      <c r="J4" s="1657"/>
      <c r="K4" s="1657"/>
      <c r="L4" s="1657"/>
      <c r="M4" s="1657"/>
      <c r="N4" s="1657"/>
      <c r="O4" s="1657"/>
      <c r="P4" s="1657"/>
      <c r="Q4" s="1657"/>
      <c r="R4" s="1657"/>
      <c r="S4" s="1657"/>
      <c r="T4" s="1657"/>
      <c r="U4" s="1657"/>
      <c r="V4" s="1658"/>
      <c r="W4" s="1659" t="s">
        <v>272</v>
      </c>
      <c r="X4" s="1659"/>
      <c r="Y4" s="1659"/>
      <c r="Z4" s="1659"/>
      <c r="AA4" s="1659"/>
      <c r="AB4" s="1659"/>
      <c r="AC4" s="1659"/>
      <c r="AD4" s="1659"/>
      <c r="AE4" s="1659"/>
      <c r="AF4" s="1659"/>
      <c r="AG4" s="1659"/>
      <c r="AH4" s="1659"/>
      <c r="AI4" s="1659"/>
      <c r="AJ4" s="1659"/>
      <c r="AK4" s="1659"/>
      <c r="AL4" s="1659"/>
      <c r="AM4" s="1659"/>
      <c r="AN4" s="1659"/>
      <c r="AO4" s="1659"/>
      <c r="AP4" s="1659"/>
      <c r="AQ4" s="1659"/>
      <c r="AR4" s="1659"/>
      <c r="AS4" s="1659"/>
      <c r="AT4" s="1659"/>
      <c r="AU4"/>
    </row>
    <row r="5" spans="1:47" s="99" customFormat="1" ht="18" customHeight="1">
      <c r="A5" s="1648"/>
      <c r="B5" s="1649"/>
      <c r="C5" s="1653"/>
      <c r="D5" s="1653"/>
      <c r="E5" s="1653"/>
      <c r="F5" s="1654"/>
      <c r="G5" s="1654"/>
      <c r="H5" s="1655"/>
      <c r="I5" s="1660" t="s">
        <v>273</v>
      </c>
      <c r="J5" s="1661"/>
      <c r="K5" s="1661"/>
      <c r="L5" s="1661"/>
      <c r="M5" s="1661"/>
      <c r="N5" s="1661"/>
      <c r="O5" s="1661"/>
      <c r="P5" s="1661"/>
      <c r="Q5" s="1661"/>
      <c r="R5" s="1661"/>
      <c r="S5" s="1661"/>
      <c r="T5" s="1661"/>
      <c r="U5" s="1661"/>
      <c r="V5" s="1666"/>
      <c r="W5" s="1659"/>
      <c r="X5" s="1659"/>
      <c r="Y5" s="1659"/>
      <c r="Z5" s="1659"/>
      <c r="AA5" s="1659"/>
      <c r="AB5" s="1659"/>
      <c r="AC5" s="1659"/>
      <c r="AD5" s="1659"/>
      <c r="AE5" s="1659"/>
      <c r="AF5" s="1659"/>
      <c r="AG5" s="1659"/>
      <c r="AH5" s="1659"/>
      <c r="AI5" s="1659"/>
      <c r="AJ5" s="1659"/>
      <c r="AK5" s="1659"/>
      <c r="AL5" s="1659"/>
      <c r="AM5" s="1659"/>
      <c r="AN5" s="1659"/>
      <c r="AO5" s="1659"/>
      <c r="AP5" s="1659"/>
      <c r="AQ5" s="1659"/>
      <c r="AR5" s="1659"/>
      <c r="AS5" s="1659"/>
      <c r="AT5" s="1659"/>
      <c r="AU5"/>
    </row>
    <row r="6" spans="1:47" s="99" customFormat="1" ht="18" customHeight="1">
      <c r="A6" s="1648"/>
      <c r="B6" s="1649"/>
      <c r="C6" s="1653"/>
      <c r="D6" s="1653"/>
      <c r="E6" s="1653"/>
      <c r="F6" s="92"/>
      <c r="G6" s="92"/>
      <c r="H6" s="101"/>
      <c r="I6" s="1662"/>
      <c r="J6" s="1663"/>
      <c r="K6" s="1663"/>
      <c r="L6" s="1621" t="s">
        <v>274</v>
      </c>
      <c r="M6" s="1169"/>
      <c r="N6" s="1169"/>
      <c r="O6" s="1169"/>
      <c r="P6" s="1169"/>
      <c r="Q6" s="1169"/>
      <c r="R6" s="1169"/>
      <c r="S6" s="1169"/>
      <c r="T6" s="1169"/>
      <c r="U6" s="1169"/>
      <c r="V6" s="1170"/>
      <c r="W6" s="1671" t="s">
        <v>275</v>
      </c>
      <c r="X6" s="1672"/>
      <c r="Y6" s="1672"/>
      <c r="Z6" s="1672"/>
      <c r="AA6" s="1672"/>
      <c r="AB6" s="1672"/>
      <c r="AC6" s="1672"/>
      <c r="AD6" s="1672"/>
      <c r="AE6" s="1672"/>
      <c r="AF6" s="1672"/>
      <c r="AG6" s="1672"/>
      <c r="AH6" s="1672"/>
      <c r="AI6" s="1672"/>
      <c r="AJ6" s="1672"/>
      <c r="AK6" s="1672"/>
      <c r="AL6" s="1672"/>
      <c r="AM6" s="1672"/>
      <c r="AN6" s="1673"/>
      <c r="AO6" s="1677" t="s">
        <v>275</v>
      </c>
      <c r="AP6" s="1677"/>
      <c r="AQ6" s="1677"/>
      <c r="AR6" s="1677"/>
      <c r="AS6" s="1677"/>
      <c r="AT6" s="1677"/>
      <c r="AU6"/>
    </row>
    <row r="7" spans="1:47" s="99" customFormat="1" ht="18" customHeight="1">
      <c r="A7" s="1648"/>
      <c r="B7" s="1649"/>
      <c r="C7" s="92"/>
      <c r="D7" s="92"/>
      <c r="E7" s="92"/>
      <c r="F7" s="1678"/>
      <c r="G7" s="1678"/>
      <c r="H7" s="1679"/>
      <c r="I7" s="1662"/>
      <c r="J7" s="1663"/>
      <c r="K7" s="1663"/>
      <c r="L7" s="1667"/>
      <c r="M7" s="1654"/>
      <c r="N7" s="1654"/>
      <c r="O7" s="1654"/>
      <c r="P7" s="1660" t="s">
        <v>276</v>
      </c>
      <c r="Q7" s="1661"/>
      <c r="R7" s="1661"/>
      <c r="S7" s="1661"/>
      <c r="T7" s="1661"/>
      <c r="U7" s="1661"/>
      <c r="V7" s="1666"/>
      <c r="W7" s="1674"/>
      <c r="X7" s="1675"/>
      <c r="Y7" s="1675"/>
      <c r="Z7" s="1675"/>
      <c r="AA7" s="1675"/>
      <c r="AB7" s="1675"/>
      <c r="AC7" s="1675"/>
      <c r="AD7" s="1675"/>
      <c r="AE7" s="1675"/>
      <c r="AF7" s="1675"/>
      <c r="AG7" s="1675"/>
      <c r="AH7" s="1675"/>
      <c r="AI7" s="1675"/>
      <c r="AJ7" s="1675"/>
      <c r="AK7" s="1675"/>
      <c r="AL7" s="1675"/>
      <c r="AM7" s="1675"/>
      <c r="AN7" s="1676"/>
      <c r="AO7" s="1677"/>
      <c r="AP7" s="1677"/>
      <c r="AQ7" s="1677"/>
      <c r="AR7" s="1677"/>
      <c r="AS7" s="1677"/>
      <c r="AT7" s="1677"/>
      <c r="AU7"/>
    </row>
    <row r="8" spans="1:47" s="99" customFormat="1" ht="18" customHeight="1">
      <c r="A8" s="1648"/>
      <c r="B8" s="1649"/>
      <c r="C8" s="1654" t="s">
        <v>270</v>
      </c>
      <c r="D8" s="1654"/>
      <c r="E8" s="1654"/>
      <c r="F8" s="1678"/>
      <c r="G8" s="1678"/>
      <c r="H8" s="1679"/>
      <c r="I8" s="1662"/>
      <c r="J8" s="1663"/>
      <c r="K8" s="1663"/>
      <c r="L8" s="1667"/>
      <c r="M8" s="1654"/>
      <c r="N8" s="1654"/>
      <c r="O8" s="1654"/>
      <c r="P8" s="1682"/>
      <c r="Q8" s="1663"/>
      <c r="R8" s="1663"/>
      <c r="S8" s="1663"/>
      <c r="T8" s="1663"/>
      <c r="U8" s="1663"/>
      <c r="V8" s="1683"/>
      <c r="W8" s="1659" t="s">
        <v>277</v>
      </c>
      <c r="X8" s="1659"/>
      <c r="Y8" s="1659" t="s">
        <v>278</v>
      </c>
      <c r="Z8" s="1659"/>
      <c r="AA8" s="1659" t="s">
        <v>279</v>
      </c>
      <c r="AB8" s="1659"/>
      <c r="AC8" s="1659" t="s">
        <v>280</v>
      </c>
      <c r="AD8" s="1659"/>
      <c r="AE8" s="1659" t="s">
        <v>281</v>
      </c>
      <c r="AF8" s="1659"/>
      <c r="AG8" s="1659" t="s">
        <v>282</v>
      </c>
      <c r="AH8" s="1659"/>
      <c r="AI8" s="1659" t="s">
        <v>283</v>
      </c>
      <c r="AJ8" s="1659"/>
      <c r="AK8" s="1659" t="s">
        <v>284</v>
      </c>
      <c r="AL8" s="1659"/>
      <c r="AM8" s="1659" t="s">
        <v>285</v>
      </c>
      <c r="AN8" s="1659"/>
      <c r="AO8" s="1659" t="s">
        <v>286</v>
      </c>
      <c r="AP8" s="1659"/>
      <c r="AQ8" s="1659" t="s">
        <v>287</v>
      </c>
      <c r="AR8" s="1659"/>
      <c r="AS8" s="1659" t="s">
        <v>288</v>
      </c>
      <c r="AT8" s="1659"/>
      <c r="AU8"/>
    </row>
    <row r="9" spans="1:47" s="99" customFormat="1" ht="18" customHeight="1">
      <c r="A9" s="1648"/>
      <c r="B9" s="1649"/>
      <c r="C9" s="1171"/>
      <c r="D9" s="1171"/>
      <c r="E9" s="1171"/>
      <c r="F9" s="1680"/>
      <c r="G9" s="1680"/>
      <c r="H9" s="1681"/>
      <c r="I9" s="1664"/>
      <c r="J9" s="1665"/>
      <c r="K9" s="1665"/>
      <c r="L9" s="1668"/>
      <c r="M9" s="1171"/>
      <c r="N9" s="1171"/>
      <c r="O9" s="1171"/>
      <c r="P9" s="1664"/>
      <c r="Q9" s="1665"/>
      <c r="R9" s="1665"/>
      <c r="S9" s="1665"/>
      <c r="T9" s="1665"/>
      <c r="U9" s="1665"/>
      <c r="V9" s="1684"/>
      <c r="W9" s="1659"/>
      <c r="X9" s="1659"/>
      <c r="Y9" s="1659"/>
      <c r="Z9" s="1659"/>
      <c r="AA9" s="1659"/>
      <c r="AB9" s="1659"/>
      <c r="AC9" s="1659"/>
      <c r="AD9" s="1659"/>
      <c r="AE9" s="1659"/>
      <c r="AF9" s="1659"/>
      <c r="AG9" s="1659"/>
      <c r="AH9" s="1659"/>
      <c r="AI9" s="1659"/>
      <c r="AJ9" s="1659"/>
      <c r="AK9" s="1659"/>
      <c r="AL9" s="1659"/>
      <c r="AM9" s="1659"/>
      <c r="AN9" s="1659"/>
      <c r="AO9" s="1659"/>
      <c r="AP9" s="1659"/>
      <c r="AQ9" s="1659"/>
      <c r="AR9" s="1659"/>
      <c r="AS9" s="1659"/>
      <c r="AT9" s="1659"/>
      <c r="AU9"/>
    </row>
    <row r="10" spans="1:47" s="99" customFormat="1" ht="18" customHeight="1">
      <c r="A10" s="1648"/>
      <c r="B10" s="1649"/>
      <c r="C10" s="1670" t="s">
        <v>289</v>
      </c>
      <c r="D10" s="1670"/>
      <c r="E10" s="1670"/>
      <c r="F10" s="1670"/>
      <c r="G10" s="1670"/>
      <c r="H10" s="1670"/>
      <c r="I10" s="1635"/>
      <c r="J10" s="1636"/>
      <c r="K10" s="1637"/>
      <c r="L10" s="1635"/>
      <c r="M10" s="1636"/>
      <c r="N10" s="1636"/>
      <c r="O10" s="1637"/>
      <c r="P10" s="1635"/>
      <c r="Q10" s="1636"/>
      <c r="R10" s="1636"/>
      <c r="S10" s="1636"/>
      <c r="T10" s="1636"/>
      <c r="U10" s="1636"/>
      <c r="V10" s="1637"/>
      <c r="W10" s="872"/>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4"/>
      <c r="AU10" s="88"/>
    </row>
    <row r="11" spans="1:47" s="99" customFormat="1" ht="18" customHeight="1">
      <c r="A11" s="1648"/>
      <c r="B11" s="1649"/>
      <c r="C11" s="1670"/>
      <c r="D11" s="1670"/>
      <c r="E11" s="1670"/>
      <c r="F11" s="1670"/>
      <c r="G11" s="1670"/>
      <c r="H11" s="1670"/>
      <c r="I11" s="1638"/>
      <c r="J11" s="1639"/>
      <c r="K11" s="1640"/>
      <c r="L11" s="1638"/>
      <c r="M11" s="1639"/>
      <c r="N11" s="1639"/>
      <c r="O11" s="1640"/>
      <c r="P11" s="1638"/>
      <c r="Q11" s="1639"/>
      <c r="R11" s="1639"/>
      <c r="S11" s="1639"/>
      <c r="T11" s="1639"/>
      <c r="U11" s="1639"/>
      <c r="V11" s="1640"/>
      <c r="W11" s="875"/>
      <c r="X11" s="876"/>
      <c r="Y11" s="876"/>
      <c r="Z11" s="876"/>
      <c r="AA11" s="876"/>
      <c r="AB11" s="876"/>
      <c r="AC11" s="876"/>
      <c r="AD11" s="876"/>
      <c r="AE11" s="876"/>
      <c r="AF11" s="876"/>
      <c r="AG11" s="876"/>
      <c r="AH11" s="876"/>
      <c r="AI11" s="876"/>
      <c r="AJ11" s="876"/>
      <c r="AK11" s="876"/>
      <c r="AL11" s="876"/>
      <c r="AM11" s="876"/>
      <c r="AN11" s="876"/>
      <c r="AO11" s="876"/>
      <c r="AP11" s="876"/>
      <c r="AQ11" s="876"/>
      <c r="AR11" s="876"/>
      <c r="AS11" s="876"/>
      <c r="AT11" s="877"/>
      <c r="AU11"/>
    </row>
    <row r="12" spans="1:47" s="99" customFormat="1" ht="18" customHeight="1">
      <c r="A12" s="1648"/>
      <c r="B12" s="1649"/>
      <c r="C12" s="1670"/>
      <c r="D12" s="1670"/>
      <c r="E12" s="1670"/>
      <c r="F12" s="1670"/>
      <c r="G12" s="1670"/>
      <c r="H12" s="1670"/>
      <c r="I12" s="1641"/>
      <c r="J12" s="1642"/>
      <c r="K12" s="1643"/>
      <c r="L12" s="1641"/>
      <c r="M12" s="1642"/>
      <c r="N12" s="1642"/>
      <c r="O12" s="1643"/>
      <c r="P12" s="1641"/>
      <c r="Q12" s="1642"/>
      <c r="R12" s="1642"/>
      <c r="S12" s="1642"/>
      <c r="T12" s="1642"/>
      <c r="U12" s="1642"/>
      <c r="V12" s="1643"/>
      <c r="W12" s="875"/>
      <c r="X12" s="876"/>
      <c r="Y12" s="876"/>
      <c r="Z12" s="876"/>
      <c r="AA12" s="876"/>
      <c r="AB12" s="876"/>
      <c r="AC12" s="876"/>
      <c r="AD12" s="876"/>
      <c r="AE12" s="876"/>
      <c r="AF12" s="876"/>
      <c r="AG12" s="876"/>
      <c r="AH12" s="876"/>
      <c r="AI12" s="876"/>
      <c r="AJ12" s="876"/>
      <c r="AK12" s="876"/>
      <c r="AL12" s="876"/>
      <c r="AM12" s="876"/>
      <c r="AN12" s="876"/>
      <c r="AO12" s="876"/>
      <c r="AP12" s="876"/>
      <c r="AQ12" s="876"/>
      <c r="AR12" s="876"/>
      <c r="AS12" s="876"/>
      <c r="AT12" s="877"/>
      <c r="AU12" s="88"/>
    </row>
    <row r="13" spans="1:47" s="99" customFormat="1" ht="18" customHeight="1">
      <c r="A13" s="1648"/>
      <c r="B13" s="1649"/>
      <c r="C13" s="1670" t="s">
        <v>289</v>
      </c>
      <c r="D13" s="1670"/>
      <c r="E13" s="1670"/>
      <c r="F13" s="1670"/>
      <c r="G13" s="1670"/>
      <c r="H13" s="1670"/>
      <c r="I13" s="1635"/>
      <c r="J13" s="1636"/>
      <c r="K13" s="1637"/>
      <c r="L13" s="1635"/>
      <c r="M13" s="1636"/>
      <c r="N13" s="1636"/>
      <c r="O13" s="1637"/>
      <c r="P13" s="1635"/>
      <c r="Q13" s="1636"/>
      <c r="R13" s="1636"/>
      <c r="S13" s="1636"/>
      <c r="T13" s="1636"/>
      <c r="U13" s="1636"/>
      <c r="V13" s="1637"/>
      <c r="W13" s="875"/>
      <c r="X13" s="876"/>
      <c r="Y13" s="876"/>
      <c r="Z13" s="876"/>
      <c r="AA13" s="876"/>
      <c r="AB13" s="876"/>
      <c r="AC13" s="876"/>
      <c r="AD13" s="876"/>
      <c r="AE13" s="876"/>
      <c r="AF13" s="876"/>
      <c r="AG13" s="876"/>
      <c r="AH13" s="876"/>
      <c r="AI13" s="876"/>
      <c r="AJ13" s="876"/>
      <c r="AK13" s="876"/>
      <c r="AL13" s="876"/>
      <c r="AM13" s="876"/>
      <c r="AN13" s="876"/>
      <c r="AO13" s="876"/>
      <c r="AP13" s="876"/>
      <c r="AQ13" s="876"/>
      <c r="AR13" s="876"/>
      <c r="AS13" s="876"/>
      <c r="AT13" s="877"/>
      <c r="AU13"/>
    </row>
    <row r="14" spans="1:47" s="99" customFormat="1" ht="18" customHeight="1">
      <c r="A14" s="1648"/>
      <c r="B14" s="1649"/>
      <c r="C14" s="1670"/>
      <c r="D14" s="1670"/>
      <c r="E14" s="1670"/>
      <c r="F14" s="1670"/>
      <c r="G14" s="1670"/>
      <c r="H14" s="1670"/>
      <c r="I14" s="1638"/>
      <c r="J14" s="1639"/>
      <c r="K14" s="1640"/>
      <c r="L14" s="1638"/>
      <c r="M14" s="1639"/>
      <c r="N14" s="1639"/>
      <c r="O14" s="1640"/>
      <c r="P14" s="1638"/>
      <c r="Q14" s="1639"/>
      <c r="R14" s="1639"/>
      <c r="S14" s="1639"/>
      <c r="T14" s="1639"/>
      <c r="U14" s="1639"/>
      <c r="V14" s="1640"/>
      <c r="W14" s="875"/>
      <c r="X14" s="876"/>
      <c r="Y14" s="876"/>
      <c r="Z14" s="876"/>
      <c r="AA14" s="876"/>
      <c r="AB14" s="876"/>
      <c r="AC14" s="876"/>
      <c r="AD14" s="876"/>
      <c r="AE14" s="876"/>
      <c r="AF14" s="876"/>
      <c r="AG14" s="876"/>
      <c r="AH14" s="876"/>
      <c r="AI14" s="876"/>
      <c r="AJ14" s="876"/>
      <c r="AK14" s="876"/>
      <c r="AL14" s="876"/>
      <c r="AM14" s="876"/>
      <c r="AN14" s="876"/>
      <c r="AO14" s="876"/>
      <c r="AP14" s="876"/>
      <c r="AQ14" s="876"/>
      <c r="AR14" s="876"/>
      <c r="AS14" s="876"/>
      <c r="AT14" s="877"/>
      <c r="AU14" s="88"/>
    </row>
    <row r="15" spans="1:47" s="99" customFormat="1" ht="18" customHeight="1">
      <c r="A15" s="1648"/>
      <c r="B15" s="1649"/>
      <c r="C15" s="1670"/>
      <c r="D15" s="1670"/>
      <c r="E15" s="1670"/>
      <c r="F15" s="1670"/>
      <c r="G15" s="1670"/>
      <c r="H15" s="1670"/>
      <c r="I15" s="1641"/>
      <c r="J15" s="1642"/>
      <c r="K15" s="1643"/>
      <c r="L15" s="1641"/>
      <c r="M15" s="1642"/>
      <c r="N15" s="1642"/>
      <c r="O15" s="1643"/>
      <c r="P15" s="1641"/>
      <c r="Q15" s="1642"/>
      <c r="R15" s="1642"/>
      <c r="S15" s="1642"/>
      <c r="T15" s="1642"/>
      <c r="U15" s="1642"/>
      <c r="V15" s="1643"/>
      <c r="W15" s="875"/>
      <c r="X15" s="876"/>
      <c r="Y15" s="876"/>
      <c r="Z15" s="876"/>
      <c r="AA15" s="876"/>
      <c r="AB15" s="876"/>
      <c r="AC15" s="876"/>
      <c r="AD15" s="876"/>
      <c r="AE15" s="876"/>
      <c r="AF15" s="876"/>
      <c r="AG15" s="876"/>
      <c r="AH15" s="876"/>
      <c r="AI15" s="876"/>
      <c r="AJ15" s="876"/>
      <c r="AK15" s="876"/>
      <c r="AL15" s="876"/>
      <c r="AM15" s="876"/>
      <c r="AN15" s="876"/>
      <c r="AO15" s="876"/>
      <c r="AP15" s="876"/>
      <c r="AQ15" s="876"/>
      <c r="AR15" s="876"/>
      <c r="AS15" s="876"/>
      <c r="AT15" s="877"/>
      <c r="AU15"/>
    </row>
    <row r="16" spans="1:47" s="99" customFormat="1" ht="18" customHeight="1">
      <c r="A16" s="1648"/>
      <c r="B16" s="1649"/>
      <c r="C16" s="1670" t="s">
        <v>289</v>
      </c>
      <c r="D16" s="1670"/>
      <c r="E16" s="1670"/>
      <c r="F16" s="1670"/>
      <c r="G16" s="1670"/>
      <c r="H16" s="1670"/>
      <c r="I16" s="1635"/>
      <c r="J16" s="1636"/>
      <c r="K16" s="1637"/>
      <c r="L16" s="1635"/>
      <c r="M16" s="1636"/>
      <c r="N16" s="1636"/>
      <c r="O16" s="1637"/>
      <c r="P16" s="1635"/>
      <c r="Q16" s="1636"/>
      <c r="R16" s="1636"/>
      <c r="S16" s="1636"/>
      <c r="T16" s="1636"/>
      <c r="U16" s="1636"/>
      <c r="V16" s="1637"/>
      <c r="W16" s="875"/>
      <c r="X16" s="876"/>
      <c r="Y16" s="876"/>
      <c r="Z16" s="876"/>
      <c r="AA16" s="876"/>
      <c r="AB16" s="876"/>
      <c r="AC16" s="876"/>
      <c r="AD16" s="876"/>
      <c r="AE16" s="876"/>
      <c r="AF16" s="876"/>
      <c r="AG16" s="876"/>
      <c r="AH16" s="876"/>
      <c r="AI16" s="876"/>
      <c r="AJ16" s="876"/>
      <c r="AK16" s="876"/>
      <c r="AL16" s="876"/>
      <c r="AM16" s="876"/>
      <c r="AN16" s="876"/>
      <c r="AO16" s="876"/>
      <c r="AP16" s="876"/>
      <c r="AQ16" s="876"/>
      <c r="AR16" s="876"/>
      <c r="AS16" s="876"/>
      <c r="AT16" s="877"/>
      <c r="AU16" s="88"/>
    </row>
    <row r="17" spans="1:51" s="99" customFormat="1" ht="18" customHeight="1">
      <c r="A17" s="1648"/>
      <c r="B17" s="1649"/>
      <c r="C17" s="1670"/>
      <c r="D17" s="1670"/>
      <c r="E17" s="1670"/>
      <c r="F17" s="1670"/>
      <c r="G17" s="1670"/>
      <c r="H17" s="1670"/>
      <c r="I17" s="1638"/>
      <c r="J17" s="1639"/>
      <c r="K17" s="1640"/>
      <c r="L17" s="1638"/>
      <c r="M17" s="1639"/>
      <c r="N17" s="1639"/>
      <c r="O17" s="1640"/>
      <c r="P17" s="1638"/>
      <c r="Q17" s="1639"/>
      <c r="R17" s="1639"/>
      <c r="S17" s="1639"/>
      <c r="T17" s="1639"/>
      <c r="U17" s="1639"/>
      <c r="V17" s="1640"/>
      <c r="W17" s="875"/>
      <c r="X17" s="876"/>
      <c r="Y17" s="876"/>
      <c r="Z17" s="876"/>
      <c r="AA17" s="876"/>
      <c r="AB17" s="876"/>
      <c r="AC17" s="876"/>
      <c r="AD17" s="876"/>
      <c r="AE17" s="876"/>
      <c r="AF17" s="876"/>
      <c r="AG17" s="876"/>
      <c r="AH17" s="876"/>
      <c r="AI17" s="876"/>
      <c r="AJ17" s="876"/>
      <c r="AK17" s="876"/>
      <c r="AL17" s="876"/>
      <c r="AM17" s="876"/>
      <c r="AN17" s="876"/>
      <c r="AO17" s="876"/>
      <c r="AP17" s="876"/>
      <c r="AQ17" s="876"/>
      <c r="AR17" s="876"/>
      <c r="AS17" s="876"/>
      <c r="AT17" s="877"/>
      <c r="AU17"/>
    </row>
    <row r="18" spans="1:51" s="99" customFormat="1" ht="18" customHeight="1">
      <c r="A18" s="1648"/>
      <c r="B18" s="1649"/>
      <c r="C18" s="1670"/>
      <c r="D18" s="1670"/>
      <c r="E18" s="1670"/>
      <c r="F18" s="1670"/>
      <c r="G18" s="1670"/>
      <c r="H18" s="1670"/>
      <c r="I18" s="1641"/>
      <c r="J18" s="1642"/>
      <c r="K18" s="1643"/>
      <c r="L18" s="1641"/>
      <c r="M18" s="1642"/>
      <c r="N18" s="1642"/>
      <c r="O18" s="1643"/>
      <c r="P18" s="1641"/>
      <c r="Q18" s="1642"/>
      <c r="R18" s="1642"/>
      <c r="S18" s="1642"/>
      <c r="T18" s="1642"/>
      <c r="U18" s="1642"/>
      <c r="V18" s="1643"/>
      <c r="W18" s="875"/>
      <c r="X18" s="876"/>
      <c r="Y18" s="876"/>
      <c r="Z18" s="876"/>
      <c r="AA18" s="876"/>
      <c r="AB18" s="876"/>
      <c r="AC18" s="876"/>
      <c r="AD18" s="876"/>
      <c r="AE18" s="876"/>
      <c r="AF18" s="876"/>
      <c r="AG18" s="876"/>
      <c r="AH18" s="876"/>
      <c r="AI18" s="876"/>
      <c r="AJ18" s="876"/>
      <c r="AK18" s="876"/>
      <c r="AL18" s="876"/>
      <c r="AM18" s="876"/>
      <c r="AN18" s="876"/>
      <c r="AO18" s="876"/>
      <c r="AP18" s="876"/>
      <c r="AQ18" s="876"/>
      <c r="AR18" s="876"/>
      <c r="AS18" s="876"/>
      <c r="AT18" s="877"/>
      <c r="AU18" s="88"/>
    </row>
    <row r="19" spans="1:51" s="99" customFormat="1" ht="18" customHeight="1">
      <c r="A19" s="1648"/>
      <c r="B19" s="1649"/>
      <c r="C19" s="1670"/>
      <c r="D19" s="1670"/>
      <c r="E19" s="1670"/>
      <c r="F19" s="1670"/>
      <c r="G19" s="1670"/>
      <c r="H19" s="1670"/>
      <c r="I19" s="1635"/>
      <c r="J19" s="1636"/>
      <c r="K19" s="1637"/>
      <c r="L19" s="1635"/>
      <c r="M19" s="1636"/>
      <c r="N19" s="1636"/>
      <c r="O19" s="1637"/>
      <c r="P19" s="1635"/>
      <c r="Q19" s="1636"/>
      <c r="R19" s="1636"/>
      <c r="S19" s="1636"/>
      <c r="T19" s="1636"/>
      <c r="U19" s="1636"/>
      <c r="V19" s="1637"/>
      <c r="W19" s="875"/>
      <c r="X19" s="876"/>
      <c r="Y19" s="876"/>
      <c r="Z19" s="876"/>
      <c r="AA19" s="876"/>
      <c r="AB19" s="876"/>
      <c r="AC19" s="876"/>
      <c r="AD19" s="876"/>
      <c r="AE19" s="876"/>
      <c r="AF19" s="876"/>
      <c r="AG19" s="876"/>
      <c r="AH19" s="876"/>
      <c r="AI19" s="876"/>
      <c r="AJ19" s="876"/>
      <c r="AK19" s="876"/>
      <c r="AL19" s="876"/>
      <c r="AM19" s="876"/>
      <c r="AN19" s="876"/>
      <c r="AO19" s="876"/>
      <c r="AP19" s="876"/>
      <c r="AQ19" s="876"/>
      <c r="AR19" s="876"/>
      <c r="AS19" s="876"/>
      <c r="AT19" s="877"/>
      <c r="AU19"/>
    </row>
    <row r="20" spans="1:51" s="99" customFormat="1" ht="18" customHeight="1">
      <c r="A20" s="1648"/>
      <c r="B20" s="1649"/>
      <c r="C20" s="1670"/>
      <c r="D20" s="1670"/>
      <c r="E20" s="1670"/>
      <c r="F20" s="1670"/>
      <c r="G20" s="1670"/>
      <c r="H20" s="1670"/>
      <c r="I20" s="1638"/>
      <c r="J20" s="1639"/>
      <c r="K20" s="1640"/>
      <c r="L20" s="1638"/>
      <c r="M20" s="1639"/>
      <c r="N20" s="1639"/>
      <c r="O20" s="1640"/>
      <c r="P20" s="1638"/>
      <c r="Q20" s="1639"/>
      <c r="R20" s="1639"/>
      <c r="S20" s="1639"/>
      <c r="T20" s="1639"/>
      <c r="U20" s="1639"/>
      <c r="V20" s="1640"/>
      <c r="W20" s="875"/>
      <c r="X20" s="876"/>
      <c r="Y20" s="876"/>
      <c r="Z20" s="876"/>
      <c r="AA20" s="876"/>
      <c r="AB20" s="876"/>
      <c r="AC20" s="876"/>
      <c r="AD20" s="876"/>
      <c r="AE20" s="876"/>
      <c r="AF20" s="876"/>
      <c r="AG20" s="876"/>
      <c r="AH20" s="876"/>
      <c r="AI20" s="876"/>
      <c r="AJ20" s="876"/>
      <c r="AK20" s="876"/>
      <c r="AL20" s="876"/>
      <c r="AM20" s="876"/>
      <c r="AN20" s="876"/>
      <c r="AO20" s="876"/>
      <c r="AP20" s="876"/>
      <c r="AQ20" s="876"/>
      <c r="AR20" s="876"/>
      <c r="AS20" s="876"/>
      <c r="AT20" s="877"/>
      <c r="AU20" s="88"/>
    </row>
    <row r="21" spans="1:51" s="99" customFormat="1" ht="18" customHeight="1">
      <c r="A21" s="1648"/>
      <c r="B21" s="1649"/>
      <c r="C21" s="1670"/>
      <c r="D21" s="1670"/>
      <c r="E21" s="1670"/>
      <c r="F21" s="1670"/>
      <c r="G21" s="1670"/>
      <c r="H21" s="1670"/>
      <c r="I21" s="1641"/>
      <c r="J21" s="1642"/>
      <c r="K21" s="1643"/>
      <c r="L21" s="1641"/>
      <c r="M21" s="1642"/>
      <c r="N21" s="1642"/>
      <c r="O21" s="1643"/>
      <c r="P21" s="1641"/>
      <c r="Q21" s="1642"/>
      <c r="R21" s="1642"/>
      <c r="S21" s="1642"/>
      <c r="T21" s="1642"/>
      <c r="U21" s="1642"/>
      <c r="V21" s="1643"/>
      <c r="W21" s="878"/>
      <c r="X21" s="879"/>
      <c r="Y21" s="879"/>
      <c r="Z21" s="879"/>
      <c r="AA21" s="879"/>
      <c r="AB21" s="879"/>
      <c r="AC21" s="879"/>
      <c r="AD21" s="879"/>
      <c r="AE21" s="879"/>
      <c r="AF21" s="879"/>
      <c r="AG21" s="879"/>
      <c r="AH21" s="879"/>
      <c r="AI21" s="879"/>
      <c r="AJ21" s="879"/>
      <c r="AK21" s="879"/>
      <c r="AL21" s="879"/>
      <c r="AM21" s="879"/>
      <c r="AN21" s="879"/>
      <c r="AO21" s="879"/>
      <c r="AP21" s="879"/>
      <c r="AQ21" s="879"/>
      <c r="AR21" s="879"/>
      <c r="AS21" s="879"/>
      <c r="AT21" s="880"/>
      <c r="AU21"/>
    </row>
    <row r="22" spans="1:51" s="99" customFormat="1" ht="36" customHeight="1">
      <c r="A22" s="1650"/>
      <c r="B22" s="1651"/>
      <c r="C22" s="1645" t="s">
        <v>10</v>
      </c>
      <c r="D22" s="1645"/>
      <c r="E22" s="1645"/>
      <c r="F22" s="1645"/>
      <c r="G22" s="1645"/>
      <c r="H22" s="1645"/>
      <c r="I22" s="1645"/>
      <c r="J22" s="1645"/>
      <c r="K22" s="1645"/>
      <c r="L22" s="1645"/>
      <c r="M22" s="1645"/>
      <c r="N22" s="1645"/>
      <c r="O22" s="1645"/>
      <c r="P22" s="1645"/>
      <c r="Q22" s="1645"/>
      <c r="R22" s="1645"/>
      <c r="S22" s="1645"/>
      <c r="T22" s="1645"/>
      <c r="U22" s="1645"/>
      <c r="V22" s="1645"/>
      <c r="W22" s="1632"/>
      <c r="X22" s="1633"/>
      <c r="Y22" s="1633"/>
      <c r="Z22" s="1633"/>
      <c r="AA22" s="1633"/>
      <c r="AB22" s="1633"/>
      <c r="AC22" s="1633"/>
      <c r="AD22" s="1633"/>
      <c r="AE22" s="1633"/>
      <c r="AF22" s="1633"/>
      <c r="AG22" s="1633"/>
      <c r="AH22" s="1633"/>
      <c r="AI22" s="1633"/>
      <c r="AJ22" s="1633"/>
      <c r="AK22" s="1633"/>
      <c r="AL22" s="1633"/>
      <c r="AM22" s="1633"/>
      <c r="AN22" s="1633"/>
      <c r="AO22" s="1633"/>
      <c r="AP22" s="1633"/>
      <c r="AQ22" s="1633"/>
      <c r="AR22" s="1633"/>
      <c r="AS22" s="1633"/>
      <c r="AT22" s="1634"/>
      <c r="AU22" s="88"/>
    </row>
    <row r="23" spans="1:51" s="99" customFormat="1" ht="18" customHeight="1">
      <c r="A23" s="89" t="s">
        <v>290</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row>
    <row r="24" spans="1:51" s="99" customFormat="1" ht="18" customHeight="1">
      <c r="A24" s="89" t="s">
        <v>291</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8"/>
    </row>
    <row r="25" spans="1:51" s="99" customFormat="1" ht="18" customHeight="1">
      <c r="A25" s="89" t="s">
        <v>292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row>
    <row r="26" spans="1:51" s="99" customFormat="1" ht="18" customHeight="1">
      <c r="A26" s="89"/>
      <c r="B26" s="89"/>
      <c r="C26" s="89" t="s">
        <v>293</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8"/>
    </row>
    <row r="27" spans="1:51" s="99" customFormat="1" ht="18"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row>
    <row r="28" spans="1:51" s="99" customFormat="1" ht="18" customHeight="1">
      <c r="AU28" s="88"/>
    </row>
    <row r="29" spans="1:51" s="99"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91"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90"/>
      <c r="AW30" s="90"/>
      <c r="AX30" s="90"/>
      <c r="AY30" s="90"/>
    </row>
    <row r="31" spans="1:51" s="91"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90"/>
      <c r="AW31" s="90"/>
      <c r="AX31" s="90"/>
      <c r="AY31" s="90"/>
    </row>
    <row r="32" spans="1:51" s="91"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91"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90"/>
      <c r="AW33" s="90"/>
      <c r="AX33" s="90"/>
      <c r="AY33" s="90"/>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W22:AT22"/>
    <mergeCell ref="L16:O18"/>
    <mergeCell ref="L19:O21"/>
    <mergeCell ref="P10:V12"/>
    <mergeCell ref="P13:V15"/>
    <mergeCell ref="P16:V18"/>
    <mergeCell ref="P19:V21"/>
  </mergeCells>
  <phoneticPr fontId="3"/>
  <dataValidations count="1">
    <dataValidation type="list" allowBlank="1" showInputMessage="1" showErrorMessage="1" prompt="年度を選択" sqref="C2">
      <formula1>"7,8,9,10,11"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Z136"/>
  <sheetViews>
    <sheetView showGridLines="0" view="pageBreakPreview" zoomScale="90" zoomScaleNormal="100" zoomScaleSheetLayoutView="90" workbookViewId="0">
      <selection activeCell="AA7" sqref="AA7:AG7"/>
    </sheetView>
  </sheetViews>
  <sheetFormatPr defaultRowHeight="13.5"/>
  <cols>
    <col min="1" max="52" width="2.625" style="92" customWidth="1"/>
  </cols>
  <sheetData>
    <row r="1" spans="1:33" ht="15.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t="s">
        <v>294</v>
      </c>
    </row>
    <row r="2" spans="1:33" ht="15.6"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93"/>
    </row>
    <row r="3" spans="1:33" s="92" customFormat="1" ht="15.6" customHeight="1">
      <c r="A3" s="1663" t="s">
        <v>295</v>
      </c>
      <c r="B3" s="1663"/>
      <c r="C3" s="1663"/>
      <c r="D3" s="1663"/>
      <c r="E3" s="1663"/>
      <c r="F3" s="1663"/>
      <c r="G3" s="1663"/>
      <c r="H3" s="1663"/>
      <c r="I3" s="1663"/>
      <c r="J3" s="1663"/>
      <c r="K3" s="1663"/>
      <c r="L3" s="1663"/>
      <c r="M3" s="1663"/>
      <c r="N3" s="1663"/>
      <c r="O3" s="1663"/>
      <c r="P3" s="1663"/>
      <c r="Q3" s="1663"/>
      <c r="R3" s="1663"/>
      <c r="S3" s="1663"/>
      <c r="T3" s="1663"/>
      <c r="U3" s="1663"/>
      <c r="V3" s="1663"/>
      <c r="W3" s="1663"/>
      <c r="X3" s="1663"/>
      <c r="Y3" s="1663"/>
      <c r="Z3" s="1663"/>
      <c r="AA3" s="1663"/>
      <c r="AB3" s="1663"/>
      <c r="AC3" s="1663"/>
      <c r="AD3" s="1663"/>
      <c r="AE3" s="1663"/>
      <c r="AF3" s="1663"/>
      <c r="AG3" s="1663"/>
    </row>
    <row r="4" spans="1:33" s="92" customFormat="1" ht="15.6"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row>
    <row r="5" spans="1:33" s="92" customFormat="1" ht="24" customHeight="1">
      <c r="A5" s="1644" t="s">
        <v>296</v>
      </c>
      <c r="B5" s="1644"/>
      <c r="C5" s="1644"/>
      <c r="D5" s="1644"/>
      <c r="E5" s="1644"/>
      <c r="F5" s="1644"/>
      <c r="G5" s="1644"/>
      <c r="H5" s="1644"/>
      <c r="I5" s="1644"/>
      <c r="J5" s="1644"/>
      <c r="K5" s="1644"/>
      <c r="L5" s="1644"/>
      <c r="M5" s="1644"/>
      <c r="N5" s="1644" t="s">
        <v>297</v>
      </c>
      <c r="O5" s="1644"/>
      <c r="P5" s="1644"/>
      <c r="Q5" s="1644"/>
      <c r="R5" s="1644"/>
      <c r="S5" s="1644"/>
      <c r="T5" s="1644"/>
      <c r="U5" s="1644"/>
      <c r="V5" s="1644"/>
      <c r="W5" s="1644"/>
      <c r="X5" s="1644"/>
      <c r="Y5" s="1644"/>
      <c r="Z5" s="1644"/>
      <c r="AA5" s="1268"/>
      <c r="AB5" s="1268"/>
      <c r="AC5" s="1268"/>
      <c r="AD5" s="1268"/>
      <c r="AE5" s="1268"/>
      <c r="AF5" s="1268"/>
      <c r="AG5" s="1662"/>
    </row>
    <row r="6" spans="1:33" s="92" customFormat="1" ht="36" customHeight="1">
      <c r="A6" s="1688"/>
      <c r="B6" s="1688"/>
      <c r="C6" s="1688"/>
      <c r="D6" s="1688"/>
      <c r="E6" s="1688"/>
      <c r="F6" s="1688"/>
      <c r="G6" s="1688"/>
      <c r="H6" s="1688"/>
      <c r="I6" s="1688"/>
      <c r="J6" s="1688"/>
      <c r="K6" s="1688"/>
      <c r="L6" s="1688"/>
      <c r="M6" s="1688"/>
      <c r="N6" s="1688"/>
      <c r="O6" s="1688"/>
      <c r="P6" s="1688"/>
      <c r="Q6" s="1688"/>
      <c r="R6" s="1688"/>
      <c r="S6" s="1688"/>
      <c r="T6" s="1688"/>
      <c r="U6" s="1688"/>
      <c r="V6" s="1688"/>
      <c r="W6" s="1688"/>
      <c r="X6" s="1688"/>
      <c r="Y6" s="1688"/>
      <c r="Z6" s="1688"/>
      <c r="AA6" s="1686"/>
      <c r="AB6" s="1686"/>
      <c r="AC6" s="1686"/>
      <c r="AD6" s="1686"/>
      <c r="AE6" s="1686"/>
      <c r="AF6" s="1686"/>
      <c r="AG6" s="1687"/>
    </row>
    <row r="7" spans="1:33" ht="36" customHeight="1">
      <c r="A7" s="1688"/>
      <c r="B7" s="1688"/>
      <c r="C7" s="1688"/>
      <c r="D7" s="1688"/>
      <c r="E7" s="1688"/>
      <c r="F7" s="1688"/>
      <c r="G7" s="1688"/>
      <c r="H7" s="1688"/>
      <c r="I7" s="1688"/>
      <c r="J7" s="1688"/>
      <c r="K7" s="1688"/>
      <c r="L7" s="1688"/>
      <c r="M7" s="1688"/>
      <c r="N7" s="1688"/>
      <c r="O7" s="1688"/>
      <c r="P7" s="1688"/>
      <c r="Q7" s="1688"/>
      <c r="R7" s="1688"/>
      <c r="S7" s="1688"/>
      <c r="T7" s="1688"/>
      <c r="U7" s="1688"/>
      <c r="V7" s="1688"/>
      <c r="W7" s="1688"/>
      <c r="X7" s="1688"/>
      <c r="Y7" s="1688"/>
      <c r="Z7" s="1688"/>
      <c r="AA7" s="1686"/>
      <c r="AB7" s="1686"/>
      <c r="AC7" s="1686"/>
      <c r="AD7" s="1686"/>
      <c r="AE7" s="1686"/>
      <c r="AF7" s="1686"/>
      <c r="AG7" s="1687"/>
    </row>
    <row r="8" spans="1:33" s="92" customFormat="1" ht="36" customHeight="1">
      <c r="A8" s="1688"/>
      <c r="B8" s="1688"/>
      <c r="C8" s="1688"/>
      <c r="D8" s="1688"/>
      <c r="E8" s="1688"/>
      <c r="F8" s="1688"/>
      <c r="G8" s="1688"/>
      <c r="H8" s="1688"/>
      <c r="I8" s="1688"/>
      <c r="J8" s="1688"/>
      <c r="K8" s="1688"/>
      <c r="L8" s="1688"/>
      <c r="M8" s="1688"/>
      <c r="N8" s="1688"/>
      <c r="O8" s="1688"/>
      <c r="P8" s="1688"/>
      <c r="Q8" s="1688"/>
      <c r="R8" s="1688"/>
      <c r="S8" s="1688"/>
      <c r="T8" s="1688"/>
      <c r="U8" s="1688"/>
      <c r="V8" s="1688"/>
      <c r="W8" s="1688"/>
      <c r="X8" s="1688"/>
      <c r="Y8" s="1688"/>
      <c r="Z8" s="1688"/>
      <c r="AA8" s="1686"/>
      <c r="AB8" s="1686"/>
      <c r="AC8" s="1686"/>
      <c r="AD8" s="1686"/>
      <c r="AE8" s="1686"/>
      <c r="AF8" s="1686"/>
      <c r="AG8" s="1687"/>
    </row>
    <row r="9" spans="1:33" s="92" customFormat="1" ht="36" customHeight="1">
      <c r="A9" s="1688"/>
      <c r="B9" s="1688"/>
      <c r="C9" s="1688"/>
      <c r="D9" s="1688"/>
      <c r="E9" s="1688"/>
      <c r="F9" s="1688"/>
      <c r="G9" s="1688"/>
      <c r="H9" s="1688"/>
      <c r="I9" s="1688"/>
      <c r="J9" s="1688"/>
      <c r="K9" s="1688"/>
      <c r="L9" s="1688"/>
      <c r="M9" s="1688"/>
      <c r="N9" s="1688"/>
      <c r="O9" s="1688"/>
      <c r="P9" s="1688"/>
      <c r="Q9" s="1688"/>
      <c r="R9" s="1688"/>
      <c r="S9" s="1688"/>
      <c r="T9" s="1688"/>
      <c r="U9" s="1688"/>
      <c r="V9" s="1688"/>
      <c r="W9" s="1688"/>
      <c r="X9" s="1688"/>
      <c r="Y9" s="1688"/>
      <c r="Z9" s="1688"/>
      <c r="AA9" s="1686"/>
      <c r="AB9" s="1686"/>
      <c r="AC9" s="1686"/>
      <c r="AD9" s="1686"/>
      <c r="AE9" s="1686"/>
      <c r="AF9" s="1686"/>
      <c r="AG9" s="1687"/>
    </row>
    <row r="10" spans="1:33" s="92" customFormat="1" ht="36" customHeight="1">
      <c r="A10" s="1688"/>
      <c r="B10" s="1688"/>
      <c r="C10" s="1688"/>
      <c r="D10" s="1688"/>
      <c r="E10" s="1688"/>
      <c r="F10" s="1688"/>
      <c r="G10" s="1688"/>
      <c r="H10" s="1688"/>
      <c r="I10" s="1688"/>
      <c r="J10" s="1688"/>
      <c r="K10" s="1688"/>
      <c r="L10" s="1688"/>
      <c r="M10" s="1688"/>
      <c r="N10" s="1688"/>
      <c r="O10" s="1688"/>
      <c r="P10" s="1688"/>
      <c r="Q10" s="1688"/>
      <c r="R10" s="1688"/>
      <c r="S10" s="1688"/>
      <c r="T10" s="1688"/>
      <c r="U10" s="1688"/>
      <c r="V10" s="1688"/>
      <c r="W10" s="1688"/>
      <c r="X10" s="1688"/>
      <c r="Y10" s="1688"/>
      <c r="Z10" s="1688"/>
      <c r="AA10" s="1686"/>
      <c r="AB10" s="1686"/>
      <c r="AC10" s="1686"/>
      <c r="AD10" s="1686"/>
      <c r="AE10" s="1686"/>
      <c r="AF10" s="1686"/>
      <c r="AG10" s="1687"/>
    </row>
    <row r="11" spans="1:33" s="92" customFormat="1" ht="36" customHeight="1">
      <c r="A11" s="1688"/>
      <c r="B11" s="1688"/>
      <c r="C11" s="1688"/>
      <c r="D11" s="1688"/>
      <c r="E11" s="1688"/>
      <c r="F11" s="1688"/>
      <c r="G11" s="1688"/>
      <c r="H11" s="1688"/>
      <c r="I11" s="1688"/>
      <c r="J11" s="1688"/>
      <c r="K11" s="1688"/>
      <c r="L11" s="1688"/>
      <c r="M11" s="1688"/>
      <c r="N11" s="1688"/>
      <c r="O11" s="1688"/>
      <c r="P11" s="1688"/>
      <c r="Q11" s="1688"/>
      <c r="R11" s="1688"/>
      <c r="S11" s="1688"/>
      <c r="T11" s="1688"/>
      <c r="U11" s="1688"/>
      <c r="V11" s="1688"/>
      <c r="W11" s="1688"/>
      <c r="X11" s="1688"/>
      <c r="Y11" s="1688"/>
      <c r="Z11" s="1688"/>
      <c r="AA11" s="1686"/>
      <c r="AB11" s="1686"/>
      <c r="AC11" s="1686"/>
      <c r="AD11" s="1686"/>
      <c r="AE11" s="1686"/>
      <c r="AF11" s="1686"/>
      <c r="AG11" s="1687"/>
    </row>
    <row r="12" spans="1:33" ht="36" customHeight="1">
      <c r="A12" s="1685"/>
      <c r="B12" s="1685"/>
      <c r="C12" s="1685"/>
      <c r="D12" s="1685"/>
      <c r="E12" s="1685"/>
      <c r="F12" s="1685"/>
      <c r="G12" s="1685"/>
      <c r="H12" s="1685"/>
      <c r="I12" s="1685"/>
      <c r="J12" s="1685"/>
      <c r="K12" s="1685"/>
      <c r="L12" s="1685"/>
      <c r="M12" s="1685"/>
      <c r="N12" s="1685"/>
      <c r="O12" s="1685"/>
      <c r="P12" s="1685"/>
      <c r="Q12" s="1685"/>
      <c r="R12" s="1685"/>
      <c r="S12" s="1685"/>
      <c r="T12" s="1685"/>
      <c r="U12" s="1685"/>
      <c r="V12" s="1685"/>
      <c r="W12" s="1685"/>
      <c r="X12" s="1685"/>
      <c r="Y12" s="1685"/>
      <c r="Z12" s="1685"/>
      <c r="AA12" s="1686"/>
      <c r="AB12" s="1686"/>
      <c r="AC12" s="1686"/>
      <c r="AD12" s="1686"/>
      <c r="AE12" s="1686"/>
      <c r="AF12" s="1686"/>
      <c r="AG12" s="1687"/>
    </row>
    <row r="13" spans="1:33" s="92" customFormat="1" ht="36" customHeight="1">
      <c r="A13" s="1685"/>
      <c r="B13" s="1685"/>
      <c r="C13" s="1685"/>
      <c r="D13" s="1685"/>
      <c r="E13" s="1685"/>
      <c r="F13" s="1685"/>
      <c r="G13" s="1685"/>
      <c r="H13" s="1685"/>
      <c r="I13" s="1685"/>
      <c r="J13" s="1685"/>
      <c r="K13" s="1685"/>
      <c r="L13" s="1685"/>
      <c r="M13" s="1685"/>
      <c r="N13" s="1685"/>
      <c r="O13" s="1685"/>
      <c r="P13" s="1685"/>
      <c r="Q13" s="1685"/>
      <c r="R13" s="1685"/>
      <c r="S13" s="1685"/>
      <c r="T13" s="1685"/>
      <c r="U13" s="1685"/>
      <c r="V13" s="1685"/>
      <c r="W13" s="1685"/>
      <c r="X13" s="1685"/>
      <c r="Y13" s="1685"/>
      <c r="Z13" s="1685"/>
      <c r="AA13" s="1686"/>
      <c r="AB13" s="1686"/>
      <c r="AC13" s="1686"/>
      <c r="AD13" s="1686"/>
      <c r="AE13" s="1686"/>
      <c r="AF13" s="1686"/>
      <c r="AG13" s="1687"/>
    </row>
    <row r="14" spans="1:33" s="92" customFormat="1" ht="36" customHeight="1">
      <c r="A14" s="1685"/>
      <c r="B14" s="1685"/>
      <c r="C14" s="1685"/>
      <c r="D14" s="1685"/>
      <c r="E14" s="1685"/>
      <c r="F14" s="1685"/>
      <c r="G14" s="1685"/>
      <c r="H14" s="1685"/>
      <c r="I14" s="1685"/>
      <c r="J14" s="1685"/>
      <c r="K14" s="1685"/>
      <c r="L14" s="1685"/>
      <c r="M14" s="1685"/>
      <c r="N14" s="1685"/>
      <c r="O14" s="1685"/>
      <c r="P14" s="1685"/>
      <c r="Q14" s="1685"/>
      <c r="R14" s="1685"/>
      <c r="S14" s="1685"/>
      <c r="T14" s="1685"/>
      <c r="U14" s="1685"/>
      <c r="V14" s="1685"/>
      <c r="W14" s="1685"/>
      <c r="X14" s="1685"/>
      <c r="Y14" s="1685"/>
      <c r="Z14" s="1685"/>
      <c r="AA14" s="1686"/>
      <c r="AB14" s="1686"/>
      <c r="AC14" s="1686"/>
      <c r="AD14" s="1686"/>
      <c r="AE14" s="1686"/>
      <c r="AF14" s="1686"/>
      <c r="AG14" s="1687"/>
    </row>
    <row r="15" spans="1:33" s="92" customFormat="1" ht="36" customHeight="1">
      <c r="A15" s="1685"/>
      <c r="B15" s="1685"/>
      <c r="C15" s="1685"/>
      <c r="D15" s="1685"/>
      <c r="E15" s="1685"/>
      <c r="F15" s="1685"/>
      <c r="G15" s="1685"/>
      <c r="H15" s="1685"/>
      <c r="I15" s="1685"/>
      <c r="J15" s="1685"/>
      <c r="K15" s="1685"/>
      <c r="L15" s="1685"/>
      <c r="M15" s="1685"/>
      <c r="N15" s="1685"/>
      <c r="O15" s="1685"/>
      <c r="P15" s="1685"/>
      <c r="Q15" s="1685"/>
      <c r="R15" s="1685"/>
      <c r="S15" s="1685"/>
      <c r="T15" s="1685"/>
      <c r="U15" s="1685"/>
      <c r="V15" s="1685"/>
      <c r="W15" s="1685"/>
      <c r="X15" s="1685"/>
      <c r="Y15" s="1685"/>
      <c r="Z15" s="1685"/>
      <c r="AA15" s="1686"/>
      <c r="AB15" s="1686"/>
      <c r="AC15" s="1686"/>
      <c r="AD15" s="1686"/>
      <c r="AE15" s="1686"/>
      <c r="AF15" s="1686"/>
      <c r="AG15" s="1687"/>
    </row>
    <row r="16" spans="1:33" s="92" customFormat="1" ht="36.75" customHeight="1">
      <c r="A16" s="1685"/>
      <c r="B16" s="1685"/>
      <c r="C16" s="1685"/>
      <c r="D16" s="1685"/>
      <c r="E16" s="1685"/>
      <c r="F16" s="1685"/>
      <c r="G16" s="1685"/>
      <c r="H16" s="1685"/>
      <c r="I16" s="1685"/>
      <c r="J16" s="1685"/>
      <c r="K16" s="1685"/>
      <c r="L16" s="1685"/>
      <c r="M16" s="1685"/>
      <c r="N16" s="1685"/>
      <c r="O16" s="1685"/>
      <c r="P16" s="1685"/>
      <c r="Q16" s="1685"/>
      <c r="R16" s="1685"/>
      <c r="S16" s="1685"/>
      <c r="T16" s="1685"/>
      <c r="U16" s="1685"/>
      <c r="V16" s="1685"/>
      <c r="W16" s="1685"/>
      <c r="X16" s="1685"/>
      <c r="Y16" s="1685"/>
      <c r="Z16" s="1685"/>
      <c r="AA16" s="1686"/>
      <c r="AB16" s="1686"/>
      <c r="AC16" s="1686"/>
      <c r="AD16" s="1686"/>
      <c r="AE16" s="1686"/>
      <c r="AF16" s="1686"/>
      <c r="AG16" s="1687"/>
    </row>
    <row r="17" spans="1:33" s="92" customFormat="1" ht="13.5" customHeight="1">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row>
    <row r="18" spans="1:33" s="92" customFormat="1" ht="97.7" customHeight="1">
      <c r="A18" s="1077" t="s">
        <v>1575</v>
      </c>
      <c r="B18" s="1077"/>
      <c r="C18" s="1077"/>
      <c r="D18" s="1077"/>
      <c r="E18" s="1077"/>
      <c r="F18" s="1077"/>
      <c r="G18" s="1077"/>
      <c r="H18" s="1077"/>
      <c r="I18" s="1077"/>
      <c r="J18" s="1077"/>
      <c r="K18" s="1077"/>
      <c r="L18" s="1077"/>
      <c r="M18" s="1077"/>
      <c r="N18" s="1077"/>
      <c r="O18" s="1077"/>
      <c r="P18" s="1077"/>
      <c r="Q18" s="1077"/>
      <c r="R18" s="1077"/>
      <c r="S18" s="1077"/>
      <c r="T18" s="1077"/>
      <c r="U18" s="1077"/>
      <c r="V18" s="1077"/>
      <c r="W18" s="1077"/>
      <c r="X18" s="1077"/>
      <c r="Y18" s="1077"/>
      <c r="Z18" s="1077"/>
      <c r="AA18" s="1077"/>
      <c r="AB18" s="1077"/>
      <c r="AC18" s="1077"/>
      <c r="AD18" s="1077"/>
      <c r="AE18" s="1077"/>
      <c r="AF18" s="1077"/>
      <c r="AG18" s="1077"/>
    </row>
    <row r="19" spans="1:33" s="92" customFormat="1" ht="36" customHeight="1">
      <c r="A19" s="1077" t="s">
        <v>298</v>
      </c>
      <c r="B19" s="1077"/>
      <c r="C19" s="1077"/>
      <c r="D19" s="1077"/>
      <c r="E19" s="1077"/>
      <c r="F19" s="1077"/>
      <c r="G19" s="1077"/>
      <c r="H19" s="1077"/>
      <c r="I19" s="1077"/>
      <c r="J19" s="1077"/>
      <c r="K19" s="1077"/>
      <c r="L19" s="1077"/>
      <c r="M19" s="1077"/>
      <c r="N19" s="1077"/>
      <c r="O19" s="1077"/>
      <c r="P19" s="1077"/>
      <c r="Q19" s="1077"/>
      <c r="R19" s="1077"/>
      <c r="S19" s="1077"/>
      <c r="T19" s="1077"/>
      <c r="U19" s="1077"/>
      <c r="V19" s="1077"/>
      <c r="W19" s="1077"/>
      <c r="X19" s="1077"/>
      <c r="Y19" s="1077"/>
      <c r="Z19" s="1077"/>
      <c r="AA19" s="1077"/>
      <c r="AB19" s="1077"/>
      <c r="AC19" s="1077"/>
      <c r="AD19" s="1077"/>
      <c r="AE19" s="1077"/>
      <c r="AF19" s="1077"/>
      <c r="AG19" s="1077"/>
    </row>
    <row r="20" spans="1:33" s="97" customFormat="1" ht="36" customHeight="1">
      <c r="A20" s="1077" t="s">
        <v>299</v>
      </c>
      <c r="B20" s="1077"/>
      <c r="C20" s="1077"/>
      <c r="D20" s="1077"/>
      <c r="E20" s="1077"/>
      <c r="F20" s="1077"/>
      <c r="G20" s="1077"/>
      <c r="H20" s="1077"/>
      <c r="I20" s="1077"/>
      <c r="J20" s="1077"/>
      <c r="K20" s="1077"/>
      <c r="L20" s="1077"/>
      <c r="M20" s="1077"/>
      <c r="N20" s="1077"/>
      <c r="O20" s="1077"/>
      <c r="P20" s="1077"/>
      <c r="Q20" s="1077"/>
      <c r="R20" s="1077"/>
      <c r="S20" s="1077"/>
      <c r="T20" s="1077"/>
      <c r="U20" s="1077"/>
      <c r="V20" s="1077"/>
      <c r="W20" s="1077"/>
      <c r="X20" s="1077"/>
      <c r="Y20" s="1077"/>
      <c r="Z20" s="1077"/>
      <c r="AA20" s="1077"/>
      <c r="AB20" s="1077"/>
      <c r="AC20" s="1077"/>
      <c r="AD20" s="1077"/>
      <c r="AE20" s="1077"/>
      <c r="AF20" s="1077"/>
      <c r="AG20" s="1077"/>
    </row>
    <row r="21" spans="1:33" ht="15.6" customHeight="1">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row>
    <row r="22" spans="1:33" s="92" customFormat="1" ht="15.6" customHeight="1">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row>
    <row r="23" spans="1:33" s="92" customFormat="1" ht="15.6" customHeight="1">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row>
    <row r="24" spans="1:33" s="92" customFormat="1" ht="15.6"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row>
    <row r="25" spans="1:33" s="92" customFormat="1" ht="15.6" customHeight="1">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5.6"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 customHeight="1">
      <c r="A27" s="89"/>
      <c r="B27" s="89"/>
      <c r="C27" s="89"/>
      <c r="D27" s="89"/>
      <c r="E27" s="89"/>
      <c r="F27" s="89"/>
      <c r="G27" s="89"/>
      <c r="H27" s="89"/>
      <c r="I27" s="89"/>
      <c r="J27" s="89"/>
      <c r="K27" s="89"/>
      <c r="L27" s="89"/>
      <c r="M27" s="89"/>
      <c r="N27" s="89"/>
      <c r="O27" s="89"/>
      <c r="P27" s="97"/>
      <c r="Q27" s="89"/>
      <c r="R27" s="89"/>
      <c r="S27" s="89"/>
      <c r="T27" s="89"/>
      <c r="U27" s="89"/>
      <c r="V27" s="89"/>
      <c r="W27" s="89"/>
      <c r="X27" s="89"/>
      <c r="Y27" s="89"/>
      <c r="Z27" s="89"/>
      <c r="AA27" s="89"/>
      <c r="AB27" s="89"/>
      <c r="AC27" s="89"/>
      <c r="AD27" s="89"/>
      <c r="AE27" s="89"/>
      <c r="AF27" s="89"/>
      <c r="AG27" s="89"/>
    </row>
    <row r="28" spans="1:33" s="92" customFormat="1" ht="15.6"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row>
    <row r="29" spans="1:33" s="92" customFormat="1" ht="15.6"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27.2" customHeight="1"/>
    <row r="31" spans="1:33" s="92" customFormat="1" ht="13.5" customHeight="1"/>
    <row r="32" spans="1:33" s="92" customFormat="1" ht="13.5" customHeight="1"/>
    <row r="33" s="92" customFormat="1" ht="13.5" customHeight="1"/>
    <row r="34" s="92" customFormat="1" ht="13.5" customHeight="1"/>
    <row r="35" s="92" customFormat="1" ht="13.5" customHeight="1"/>
    <row r="36" s="92" customFormat="1"/>
    <row r="37" s="92" customFormat="1" ht="13.5" customHeight="1"/>
    <row r="38" s="92" customFormat="1" ht="13.5" customHeight="1"/>
    <row r="39" s="92" customFormat="1" ht="13.5" customHeigh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27.2" customHeight="1"/>
    <row r="50" s="92" customFormat="1" ht="13.5" customHeight="1"/>
    <row r="51" s="92" customFormat="1" ht="27.2" customHeight="1"/>
    <row r="52" s="92" customFormat="1" ht="13.5" customHeight="1"/>
    <row r="53" s="92" customFormat="1" ht="13.5" customHeight="1"/>
    <row r="54" s="92" customFormat="1" ht="13.5"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27.2" customHeight="1"/>
    <row r="62" s="92" customFormat="1" ht="27.2" customHeight="1"/>
    <row r="65" s="92" customFormat="1"/>
    <row r="66" s="92" customFormat="1"/>
    <row r="83" s="92" customFormat="1" ht="40.5" customHeight="1"/>
    <row r="111" s="92" customFormat="1" ht="13.5" customHeight="1"/>
    <row r="126" s="92" customFormat="1" ht="13.5" customHeight="1"/>
    <row r="135" s="92" customFormat="1" ht="40.5" customHeight="1"/>
    <row r="136" s="92" customFormat="1" ht="40.5" customHeight="1"/>
  </sheetData>
  <mergeCells count="40">
    <mergeCell ref="A3:AG3"/>
    <mergeCell ref="A5:M5"/>
    <mergeCell ref="N5:Z5"/>
    <mergeCell ref="AA5:AG5"/>
    <mergeCell ref="A6:M6"/>
    <mergeCell ref="N6:Z6"/>
    <mergeCell ref="AA6:AG6"/>
    <mergeCell ref="A7:M7"/>
    <mergeCell ref="N7:Z7"/>
    <mergeCell ref="AA7:AG7"/>
    <mergeCell ref="A8:M8"/>
    <mergeCell ref="N8:Z8"/>
    <mergeCell ref="AA8:AG8"/>
    <mergeCell ref="A9:M9"/>
    <mergeCell ref="N9:Z9"/>
    <mergeCell ref="AA9:AG9"/>
    <mergeCell ref="A10:M10"/>
    <mergeCell ref="N10:Z10"/>
    <mergeCell ref="AA10:AG10"/>
    <mergeCell ref="A11:M11"/>
    <mergeCell ref="N11:Z11"/>
    <mergeCell ref="AA11:AG11"/>
    <mergeCell ref="A12:M12"/>
    <mergeCell ref="N12:Z12"/>
    <mergeCell ref="AA12:AG12"/>
    <mergeCell ref="A13:M13"/>
    <mergeCell ref="N13:Z13"/>
    <mergeCell ref="AA13:AG13"/>
    <mergeCell ref="A14:M14"/>
    <mergeCell ref="N14:Z14"/>
    <mergeCell ref="AA14:AG14"/>
    <mergeCell ref="A18:AG18"/>
    <mergeCell ref="A19:AG19"/>
    <mergeCell ref="A20:AG20"/>
    <mergeCell ref="A15:M15"/>
    <mergeCell ref="N15:Z15"/>
    <mergeCell ref="AA15:AG15"/>
    <mergeCell ref="A16:M16"/>
    <mergeCell ref="N16:Z16"/>
    <mergeCell ref="AA16:AG16"/>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Z201"/>
  <sheetViews>
    <sheetView showGridLines="0" view="pageBreakPreview" zoomScale="161" zoomScaleNormal="100" zoomScaleSheetLayoutView="90" workbookViewId="0">
      <selection activeCell="AH12" sqref="AH12"/>
    </sheetView>
  </sheetViews>
  <sheetFormatPr defaultRowHeight="13.5"/>
  <cols>
    <col min="1" max="52" width="2.625" style="92" customWidth="1"/>
    <col min="53" max="16384" width="9" style="742"/>
  </cols>
  <sheetData>
    <row r="1" spans="1:33" s="92" customFormat="1" ht="15.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G1" s="435" t="s">
        <v>1965</v>
      </c>
    </row>
    <row r="2" spans="1:33" s="92" customFormat="1" ht="18" customHeight="1">
      <c r="A2" s="1690" t="s">
        <v>1966</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c r="AB2" s="1690"/>
      <c r="AC2" s="1690"/>
      <c r="AD2" s="1690"/>
      <c r="AE2" s="1690"/>
      <c r="AF2" s="1690"/>
      <c r="AG2" s="1690"/>
    </row>
    <row r="3" spans="1:33" s="92" customFormat="1" ht="18" customHeight="1">
      <c r="A3" s="1690" t="s">
        <v>1967</v>
      </c>
      <c r="B3" s="1690"/>
      <c r="C3" s="1690"/>
      <c r="D3" s="1690"/>
      <c r="E3" s="1690"/>
      <c r="F3" s="1690"/>
      <c r="G3" s="1690"/>
      <c r="H3" s="1690"/>
      <c r="I3" s="1690"/>
      <c r="J3" s="1690"/>
      <c r="K3" s="1690"/>
      <c r="L3" s="1690"/>
      <c r="M3" s="1690"/>
      <c r="N3" s="1690"/>
      <c r="O3" s="1690"/>
      <c r="P3" s="1690"/>
      <c r="Q3" s="1690"/>
      <c r="R3" s="1690"/>
      <c r="S3" s="1690"/>
      <c r="T3" s="1690"/>
      <c r="U3" s="1690"/>
      <c r="V3" s="1690"/>
      <c r="W3" s="1690"/>
      <c r="X3" s="1690"/>
      <c r="Y3" s="1690"/>
      <c r="Z3" s="1690"/>
      <c r="AA3" s="1690"/>
      <c r="AB3" s="1690"/>
      <c r="AC3" s="1690"/>
      <c r="AD3" s="1690"/>
      <c r="AE3" s="1690"/>
      <c r="AF3" s="1690"/>
      <c r="AG3" s="1690"/>
    </row>
    <row r="4" spans="1:33" s="92" customFormat="1" ht="18" customHeight="1">
      <c r="A4" s="430"/>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row>
    <row r="5" spans="1:33" s="92" customFormat="1" ht="15.6" customHeight="1">
      <c r="A5" s="432" t="s">
        <v>1968</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s="92" customFormat="1" ht="15.6" customHeight="1">
      <c r="A6" s="94"/>
      <c r="B6" s="89"/>
      <c r="C6" s="89"/>
      <c r="D6" s="89"/>
      <c r="E6" s="89"/>
      <c r="F6" s="89"/>
      <c r="G6" s="89"/>
      <c r="H6" s="89"/>
      <c r="I6" s="89"/>
      <c r="J6" s="89"/>
      <c r="K6" s="89"/>
      <c r="L6" s="89"/>
      <c r="M6" s="89"/>
      <c r="N6" s="89"/>
      <c r="O6" s="89"/>
      <c r="P6" s="89"/>
      <c r="Q6" s="89"/>
      <c r="R6" s="89"/>
      <c r="S6" s="89"/>
      <c r="T6" s="89"/>
      <c r="U6" s="89"/>
      <c r="V6" s="89"/>
      <c r="W6" s="89"/>
      <c r="Y6" s="92" t="s">
        <v>1969</v>
      </c>
      <c r="AD6" s="89"/>
      <c r="AE6" s="89"/>
      <c r="AF6" s="89"/>
      <c r="AG6" s="89"/>
    </row>
    <row r="7" spans="1:33" s="92" customFormat="1" ht="24" customHeight="1">
      <c r="A7" s="89"/>
      <c r="B7" s="1659" t="s">
        <v>246</v>
      </c>
      <c r="C7" s="1659"/>
      <c r="D7" s="1659"/>
      <c r="E7" s="1659"/>
      <c r="F7" s="1659" t="s">
        <v>1970</v>
      </c>
      <c r="G7" s="1659"/>
      <c r="H7" s="1659"/>
      <c r="I7" s="1659"/>
      <c r="J7" s="1659"/>
      <c r="K7" s="1659"/>
      <c r="L7" s="1659"/>
      <c r="M7" s="1659"/>
      <c r="N7" s="1659" t="s">
        <v>1971</v>
      </c>
      <c r="O7" s="1659"/>
      <c r="P7" s="1659"/>
      <c r="Q7" s="1659"/>
      <c r="R7" s="1659"/>
      <c r="S7" s="1659"/>
      <c r="T7" s="1659"/>
      <c r="U7" s="1659"/>
      <c r="V7" s="1659" t="s">
        <v>1972</v>
      </c>
      <c r="W7" s="1659"/>
      <c r="X7" s="1659"/>
      <c r="Y7" s="1659"/>
      <c r="Z7" s="1659"/>
      <c r="AA7" s="1659"/>
      <c r="AB7" s="1659"/>
      <c r="AC7" s="1659"/>
      <c r="AD7" s="89"/>
      <c r="AE7" s="89"/>
      <c r="AF7" s="89"/>
      <c r="AG7" s="89"/>
    </row>
    <row r="8" spans="1:33" s="92" customFormat="1" ht="24" customHeight="1">
      <c r="A8" s="89"/>
      <c r="B8" s="1659" t="s">
        <v>106</v>
      </c>
      <c r="C8" s="1659"/>
      <c r="D8" s="1659"/>
      <c r="E8" s="1659"/>
      <c r="F8" s="1689"/>
      <c r="G8" s="1689"/>
      <c r="H8" s="1689"/>
      <c r="I8" s="1689"/>
      <c r="J8" s="1689"/>
      <c r="K8" s="1689"/>
      <c r="L8" s="1689"/>
      <c r="M8" s="1689"/>
      <c r="N8" s="1689"/>
      <c r="O8" s="1689"/>
      <c r="P8" s="1689"/>
      <c r="Q8" s="1689"/>
      <c r="R8" s="1689"/>
      <c r="S8" s="1689"/>
      <c r="T8" s="1689"/>
      <c r="U8" s="1689"/>
      <c r="V8" s="1689"/>
      <c r="W8" s="1689"/>
      <c r="X8" s="1689"/>
      <c r="Y8" s="1689"/>
      <c r="Z8" s="1689"/>
      <c r="AA8" s="1689"/>
      <c r="AB8" s="1689"/>
      <c r="AC8" s="1689"/>
      <c r="AD8" s="89"/>
      <c r="AE8" s="89"/>
      <c r="AF8" s="89"/>
      <c r="AG8" s="89"/>
    </row>
    <row r="9" spans="1:33" s="92" customFormat="1" ht="24" customHeight="1">
      <c r="A9" s="89"/>
      <c r="B9" s="1659" t="s">
        <v>123</v>
      </c>
      <c r="C9" s="1659"/>
      <c r="D9" s="1659"/>
      <c r="E9" s="1659"/>
      <c r="F9" s="1689"/>
      <c r="G9" s="1689"/>
      <c r="H9" s="1689"/>
      <c r="I9" s="1689"/>
      <c r="J9" s="1689"/>
      <c r="K9" s="1689"/>
      <c r="L9" s="1689"/>
      <c r="M9" s="1689"/>
      <c r="N9" s="1689"/>
      <c r="O9" s="1689"/>
      <c r="P9" s="1689"/>
      <c r="Q9" s="1689"/>
      <c r="R9" s="1689"/>
      <c r="S9" s="1689"/>
      <c r="T9" s="1689"/>
      <c r="U9" s="1689"/>
      <c r="V9" s="1689"/>
      <c r="W9" s="1689"/>
      <c r="X9" s="1689"/>
      <c r="Y9" s="1689"/>
      <c r="Z9" s="1689"/>
      <c r="AA9" s="1689"/>
      <c r="AB9" s="1689"/>
      <c r="AC9" s="1689"/>
      <c r="AD9" s="89"/>
      <c r="AE9" s="89"/>
      <c r="AF9" s="89"/>
      <c r="AG9" s="89"/>
    </row>
    <row r="10" spans="1:33" s="92" customFormat="1" ht="24" customHeight="1" thickBot="1">
      <c r="A10" s="89"/>
      <c r="B10" s="1659" t="s">
        <v>1973</v>
      </c>
      <c r="C10" s="1659"/>
      <c r="D10" s="1659"/>
      <c r="E10" s="1659"/>
      <c r="F10" s="1689"/>
      <c r="G10" s="1689"/>
      <c r="H10" s="1689"/>
      <c r="I10" s="1689"/>
      <c r="J10" s="1689"/>
      <c r="K10" s="1689"/>
      <c r="L10" s="1689"/>
      <c r="M10" s="1689"/>
      <c r="N10" s="1689"/>
      <c r="O10" s="1689"/>
      <c r="P10" s="1689"/>
      <c r="Q10" s="1689"/>
      <c r="R10" s="1689"/>
      <c r="S10" s="1689"/>
      <c r="T10" s="1689"/>
      <c r="U10" s="1689"/>
      <c r="V10" s="1693"/>
      <c r="W10" s="1693"/>
      <c r="X10" s="1693"/>
      <c r="Y10" s="1693"/>
      <c r="Z10" s="1693"/>
      <c r="AA10" s="1693"/>
      <c r="AB10" s="1693"/>
      <c r="AC10" s="1693"/>
      <c r="AD10" s="89"/>
      <c r="AE10" s="89"/>
      <c r="AF10" s="89"/>
      <c r="AG10" s="89"/>
    </row>
    <row r="11" spans="1:33" s="92" customFormat="1" ht="24" customHeight="1" thickBot="1">
      <c r="A11" s="89"/>
      <c r="B11" s="1659" t="s">
        <v>113</v>
      </c>
      <c r="C11" s="1659"/>
      <c r="D11" s="1659"/>
      <c r="E11" s="1659"/>
      <c r="F11" s="1689"/>
      <c r="G11" s="1689"/>
      <c r="H11" s="1689"/>
      <c r="I11" s="1689"/>
      <c r="J11" s="1689"/>
      <c r="K11" s="1689"/>
      <c r="L11" s="1689"/>
      <c r="M11" s="1689"/>
      <c r="N11" s="1689"/>
      <c r="O11" s="1689"/>
      <c r="P11" s="1689"/>
      <c r="Q11" s="1689"/>
      <c r="R11" s="1689"/>
      <c r="S11" s="1689"/>
      <c r="T11" s="1689"/>
      <c r="U11" s="1694"/>
      <c r="V11" s="1695"/>
      <c r="W11" s="1696"/>
      <c r="X11" s="1696"/>
      <c r="Y11" s="1696"/>
      <c r="Z11" s="1696"/>
      <c r="AA11" s="1696"/>
      <c r="AB11" s="1696"/>
      <c r="AC11" s="1697"/>
      <c r="AD11" s="89"/>
      <c r="AE11" s="89"/>
      <c r="AF11" s="89"/>
      <c r="AG11" s="89"/>
    </row>
    <row r="12" spans="1:33" s="92" customFormat="1" ht="24" customHeight="1">
      <c r="A12" s="89"/>
      <c r="B12" s="1659" t="s">
        <v>108</v>
      </c>
      <c r="C12" s="1659"/>
      <c r="D12" s="1659"/>
      <c r="E12" s="1659"/>
      <c r="F12" s="1689"/>
      <c r="G12" s="1689"/>
      <c r="H12" s="1689"/>
      <c r="I12" s="1689"/>
      <c r="J12" s="1689"/>
      <c r="K12" s="1689"/>
      <c r="L12" s="1689"/>
      <c r="M12" s="1689"/>
      <c r="N12" s="1689"/>
      <c r="O12" s="1689"/>
      <c r="P12" s="1689"/>
      <c r="Q12" s="1689"/>
      <c r="R12" s="1689"/>
      <c r="S12" s="1689"/>
      <c r="T12" s="1689"/>
      <c r="U12" s="1689"/>
      <c r="V12" s="1691"/>
      <c r="W12" s="1691"/>
      <c r="X12" s="1691"/>
      <c r="Y12" s="1691"/>
      <c r="Z12" s="1691"/>
      <c r="AA12" s="1691"/>
      <c r="AB12" s="1691"/>
      <c r="AC12" s="1691"/>
      <c r="AD12" s="89"/>
      <c r="AE12" s="89"/>
      <c r="AF12" s="89"/>
      <c r="AG12" s="89"/>
    </row>
    <row r="13" spans="1:33" s="92" customFormat="1" ht="15.6" customHeight="1">
      <c r="A13" s="89"/>
      <c r="B13" s="836" t="s">
        <v>1974</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row>
    <row r="14" spans="1:33" s="92" customFormat="1" ht="15.6"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row>
    <row r="15" spans="1:33" s="92" customFormat="1" ht="15.6" customHeight="1">
      <c r="A15" s="432" t="s">
        <v>1975</v>
      </c>
      <c r="U15" s="89"/>
      <c r="V15" s="89"/>
      <c r="W15" s="89"/>
      <c r="X15" s="89"/>
      <c r="Y15" s="89"/>
      <c r="Z15" s="89"/>
      <c r="AA15" s="89"/>
      <c r="AB15" s="89"/>
      <c r="AC15" s="89"/>
      <c r="AD15" s="89"/>
      <c r="AE15" s="89"/>
      <c r="AF15" s="89"/>
      <c r="AG15" s="89"/>
    </row>
    <row r="16" spans="1:33" s="92" customFormat="1" ht="15.6" customHeight="1">
      <c r="N16" s="1692" t="s">
        <v>1976</v>
      </c>
      <c r="O16" s="1692"/>
      <c r="P16" s="1692"/>
      <c r="Q16" s="1692"/>
      <c r="R16" s="1692"/>
      <c r="S16" s="1692"/>
      <c r="U16" s="89"/>
      <c r="V16" s="89"/>
      <c r="W16" s="89"/>
      <c r="X16" s="89"/>
      <c r="Y16" s="89"/>
      <c r="Z16" s="89"/>
      <c r="AA16" s="89"/>
      <c r="AB16" s="89"/>
      <c r="AC16" s="89"/>
      <c r="AD16" s="89"/>
      <c r="AE16" s="89"/>
      <c r="AF16" s="89"/>
      <c r="AG16" s="89"/>
    </row>
    <row r="17" spans="1:33" s="92" customFormat="1" ht="24" customHeight="1">
      <c r="B17" s="1659" t="s">
        <v>1977</v>
      </c>
      <c r="C17" s="1659"/>
      <c r="D17" s="1659"/>
      <c r="E17" s="1659"/>
      <c r="F17" s="1659"/>
      <c r="G17" s="1659"/>
      <c r="H17" s="1659" t="s">
        <v>1978</v>
      </c>
      <c r="I17" s="1659"/>
      <c r="J17" s="1659"/>
      <c r="K17" s="1659"/>
      <c r="L17" s="1659"/>
      <c r="M17" s="1659"/>
      <c r="N17" s="1659" t="s">
        <v>1979</v>
      </c>
      <c r="O17" s="1659"/>
      <c r="P17" s="1659"/>
      <c r="Q17" s="1659"/>
      <c r="R17" s="1659"/>
      <c r="S17" s="1659"/>
      <c r="U17" s="89"/>
      <c r="V17" s="89"/>
      <c r="W17" s="89"/>
      <c r="X17" s="89"/>
      <c r="Y17" s="89"/>
      <c r="Z17" s="89"/>
      <c r="AA17" s="89"/>
      <c r="AB17" s="89"/>
      <c r="AC17" s="89"/>
      <c r="AD17" s="89"/>
      <c r="AE17" s="89"/>
      <c r="AF17" s="89"/>
      <c r="AG17" s="89"/>
    </row>
    <row r="18" spans="1:33" s="92" customFormat="1" ht="24" customHeight="1">
      <c r="B18" s="1689"/>
      <c r="C18" s="1689"/>
      <c r="D18" s="1689"/>
      <c r="E18" s="1689"/>
      <c r="F18" s="1689"/>
      <c r="G18" s="1689"/>
      <c r="H18" s="1689"/>
      <c r="I18" s="1689"/>
      <c r="J18" s="1689"/>
      <c r="K18" s="1689"/>
      <c r="L18" s="1689"/>
      <c r="M18" s="1689"/>
      <c r="N18" s="1689"/>
      <c r="O18" s="1689"/>
      <c r="P18" s="1689"/>
      <c r="Q18" s="1689"/>
      <c r="R18" s="1689"/>
      <c r="S18" s="1689"/>
      <c r="U18" s="89"/>
      <c r="V18" s="89"/>
      <c r="W18" s="89"/>
      <c r="X18" s="89"/>
      <c r="Y18" s="89"/>
      <c r="Z18" s="89"/>
      <c r="AA18" s="89"/>
      <c r="AB18" s="89"/>
      <c r="AC18" s="89"/>
      <c r="AD18" s="89"/>
      <c r="AE18" s="89"/>
      <c r="AF18" s="89"/>
      <c r="AG18" s="89"/>
    </row>
    <row r="19" spans="1:33" s="92" customFormat="1" ht="15.6" customHeight="1">
      <c r="A19" s="836"/>
      <c r="B19" s="836" t="s">
        <v>1980</v>
      </c>
      <c r="C19" s="836"/>
      <c r="D19" s="836"/>
      <c r="E19" s="836"/>
      <c r="F19" s="836"/>
      <c r="G19" s="836"/>
      <c r="H19" s="836"/>
      <c r="I19" s="836"/>
      <c r="J19" s="836"/>
      <c r="K19" s="836"/>
      <c r="L19" s="836"/>
      <c r="M19" s="836"/>
      <c r="N19" s="836"/>
      <c r="O19" s="836"/>
      <c r="P19" s="836"/>
      <c r="Q19" s="836"/>
      <c r="R19" s="836"/>
      <c r="S19" s="836"/>
      <c r="T19" s="836"/>
      <c r="U19" s="836"/>
      <c r="V19" s="836"/>
      <c r="W19" s="836"/>
      <c r="X19" s="836"/>
      <c r="Y19" s="836"/>
      <c r="Z19" s="836"/>
      <c r="AA19" s="836"/>
      <c r="AB19" s="836"/>
      <c r="AC19" s="836"/>
      <c r="AD19" s="836"/>
      <c r="AE19" s="836"/>
      <c r="AF19" s="836"/>
      <c r="AG19" s="836"/>
    </row>
    <row r="20" spans="1:33" s="92" customFormat="1" ht="15.6" customHeight="1">
      <c r="A20" s="836"/>
      <c r="B20" s="836"/>
      <c r="C20" s="836" t="s">
        <v>1981</v>
      </c>
      <c r="D20" s="836"/>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row>
    <row r="21" spans="1:33" s="92" customFormat="1" ht="46.5" customHeight="1">
      <c r="A21" s="836"/>
      <c r="B21" s="836"/>
      <c r="C21" s="1709" t="s">
        <v>1982</v>
      </c>
      <c r="D21" s="1709"/>
      <c r="E21" s="1709"/>
      <c r="F21" s="1709"/>
      <c r="G21" s="1709"/>
      <c r="H21" s="1709"/>
      <c r="I21" s="1709"/>
      <c r="J21" s="1709"/>
      <c r="K21" s="1709"/>
      <c r="L21" s="1709"/>
      <c r="M21" s="1709"/>
      <c r="N21" s="1709"/>
      <c r="O21" s="1709"/>
      <c r="P21" s="1709"/>
      <c r="Q21" s="1709"/>
      <c r="R21" s="1709"/>
      <c r="S21" s="1709"/>
      <c r="T21" s="1709"/>
      <c r="U21" s="1709"/>
      <c r="V21" s="1709"/>
      <c r="W21" s="1709"/>
      <c r="X21" s="1709"/>
      <c r="Y21" s="1709"/>
      <c r="Z21" s="1709"/>
      <c r="AA21" s="1709"/>
      <c r="AB21" s="1709"/>
      <c r="AC21" s="1709"/>
      <c r="AD21" s="1709"/>
      <c r="AE21" s="1709"/>
      <c r="AF21" s="1709"/>
      <c r="AG21" s="1709"/>
    </row>
    <row r="22" spans="1:33" s="92" customFormat="1" ht="15.6" customHeight="1">
      <c r="A22" s="836"/>
      <c r="B22" s="836"/>
      <c r="C22" s="836" t="s">
        <v>1983</v>
      </c>
      <c r="D22" s="836"/>
      <c r="E22" s="836"/>
      <c r="F22" s="836"/>
      <c r="G22" s="836"/>
      <c r="H22" s="836"/>
      <c r="I22" s="836"/>
      <c r="J22" s="836"/>
      <c r="K22" s="836"/>
      <c r="L22" s="836"/>
      <c r="M22" s="836"/>
      <c r="N22" s="836"/>
      <c r="O22" s="836"/>
      <c r="P22" s="836"/>
      <c r="Q22" s="836"/>
      <c r="R22" s="836"/>
      <c r="S22" s="836"/>
      <c r="T22" s="836"/>
      <c r="U22" s="836"/>
      <c r="V22" s="836"/>
      <c r="W22" s="836"/>
      <c r="X22" s="836"/>
      <c r="Y22" s="836"/>
      <c r="Z22" s="836"/>
      <c r="AA22" s="836"/>
      <c r="AB22" s="836"/>
      <c r="AC22" s="836"/>
      <c r="AD22" s="836"/>
      <c r="AE22" s="836"/>
      <c r="AF22" s="836"/>
      <c r="AG22" s="836"/>
    </row>
    <row r="23" spans="1:33" s="92" customFormat="1" ht="15.6" customHeight="1">
      <c r="A23" s="836"/>
      <c r="B23" s="836"/>
      <c r="C23" s="836" t="s">
        <v>1984</v>
      </c>
      <c r="D23" s="836"/>
      <c r="E23" s="836"/>
      <c r="F23" s="836"/>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6"/>
      <c r="AG23" s="836"/>
    </row>
    <row r="24" spans="1:33" s="92" customFormat="1" ht="15.6" customHeight="1">
      <c r="A24" s="836"/>
      <c r="B24" s="836" t="s">
        <v>1985</v>
      </c>
      <c r="C24" s="836"/>
      <c r="D24" s="836"/>
      <c r="E24" s="836"/>
      <c r="F24" s="836"/>
      <c r="G24" s="836"/>
      <c r="H24" s="836"/>
      <c r="I24" s="836"/>
      <c r="J24" s="836"/>
      <c r="K24" s="836"/>
      <c r="L24" s="836"/>
      <c r="M24" s="836"/>
      <c r="N24" s="836"/>
      <c r="O24" s="836"/>
      <c r="P24" s="836"/>
      <c r="Q24" s="836"/>
      <c r="R24" s="836"/>
      <c r="S24" s="836"/>
      <c r="T24" s="836"/>
      <c r="U24" s="836"/>
      <c r="V24" s="836"/>
      <c r="W24" s="836"/>
      <c r="X24" s="836"/>
      <c r="Y24" s="836"/>
      <c r="Z24" s="836"/>
      <c r="AA24" s="836"/>
      <c r="AB24" s="836"/>
      <c r="AC24" s="836"/>
      <c r="AD24" s="836"/>
      <c r="AE24" s="836"/>
      <c r="AF24" s="836"/>
      <c r="AG24" s="836"/>
    </row>
    <row r="25" spans="1:33" s="92" customFormat="1" ht="15.6" customHeight="1">
      <c r="A25" s="836"/>
      <c r="B25" s="836"/>
      <c r="C25" s="836"/>
      <c r="D25" s="836"/>
      <c r="E25" s="836"/>
      <c r="F25" s="836"/>
      <c r="G25" s="836"/>
      <c r="H25" s="836"/>
      <c r="I25" s="836"/>
      <c r="J25" s="836"/>
      <c r="K25" s="836"/>
      <c r="L25" s="836"/>
      <c r="M25" s="836"/>
      <c r="N25" s="836"/>
      <c r="O25" s="836"/>
      <c r="P25" s="836"/>
      <c r="Q25" s="836"/>
      <c r="R25" s="836"/>
      <c r="S25" s="836"/>
      <c r="T25" s="836"/>
      <c r="U25" s="836"/>
      <c r="V25" s="836"/>
      <c r="W25" s="836"/>
      <c r="X25" s="836"/>
      <c r="Y25" s="836"/>
      <c r="Z25" s="836"/>
      <c r="AA25" s="836"/>
      <c r="AB25" s="836"/>
      <c r="AC25" s="836"/>
      <c r="AD25" s="836"/>
      <c r="AE25" s="836"/>
      <c r="AF25" s="836"/>
      <c r="AG25" s="836"/>
    </row>
    <row r="26" spans="1:33" s="92" customFormat="1" ht="15.6"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 customHeight="1">
      <c r="A27" s="92" t="s">
        <v>1986</v>
      </c>
    </row>
    <row r="28" spans="1:33" s="92" customFormat="1" ht="15.6" customHeight="1">
      <c r="A28" s="432" t="s">
        <v>1987</v>
      </c>
    </row>
    <row r="29" spans="1:33" s="92" customFormat="1" ht="15.6" customHeight="1"/>
    <row r="30" spans="1:33" s="92" customFormat="1" ht="15.6" customHeight="1">
      <c r="B30" s="92" t="s">
        <v>1988</v>
      </c>
    </row>
    <row r="31" spans="1:33" s="92" customFormat="1" ht="45.75" customHeight="1" thickBot="1">
      <c r="C31" s="1710" t="s">
        <v>147</v>
      </c>
      <c r="D31" s="1710"/>
      <c r="E31" s="1710"/>
      <c r="F31" s="1710"/>
      <c r="G31" s="1710"/>
      <c r="H31" s="1710"/>
      <c r="I31" s="1710"/>
      <c r="J31" s="1710"/>
      <c r="K31" s="1710"/>
      <c r="L31" s="1710"/>
      <c r="M31" s="1710"/>
      <c r="N31" s="1710"/>
      <c r="O31" s="1710"/>
      <c r="P31" s="1710"/>
      <c r="Q31" s="1710"/>
      <c r="R31" s="1710"/>
      <c r="S31" s="1710"/>
      <c r="T31" s="1710"/>
      <c r="U31" s="1710"/>
      <c r="V31" s="1710"/>
      <c r="W31" s="1710"/>
      <c r="X31" s="1710"/>
      <c r="Y31" s="1710"/>
      <c r="Z31" s="1710"/>
      <c r="AA31" s="1710"/>
      <c r="AB31" s="1710"/>
      <c r="AC31" s="1710"/>
      <c r="AD31" s="1710"/>
      <c r="AE31" s="1710"/>
      <c r="AF31" s="1710"/>
      <c r="AG31" s="1710"/>
    </row>
    <row r="32" spans="1:33" s="837" customFormat="1" ht="36" customHeight="1" thickBot="1">
      <c r="A32" s="1711" t="s">
        <v>1561</v>
      </c>
      <c r="B32" s="1712"/>
      <c r="C32" s="1713" t="s">
        <v>412</v>
      </c>
      <c r="D32" s="1714"/>
      <c r="E32" s="1714"/>
      <c r="F32" s="1714"/>
      <c r="G32" s="1714"/>
      <c r="H32" s="1714"/>
      <c r="I32" s="1714"/>
      <c r="J32" s="1714"/>
      <c r="K32" s="1714"/>
      <c r="L32" s="1714"/>
      <c r="M32" s="1714"/>
      <c r="N32" s="1714"/>
      <c r="O32" s="1714"/>
      <c r="P32" s="1714"/>
      <c r="Q32" s="1714"/>
      <c r="R32" s="1714"/>
      <c r="S32" s="1714"/>
      <c r="T32" s="1714"/>
      <c r="U32" s="1714"/>
      <c r="V32" s="1714"/>
      <c r="W32" s="1714"/>
      <c r="X32" s="1714"/>
      <c r="Y32" s="1714"/>
      <c r="Z32" s="1714"/>
      <c r="AA32" s="1714"/>
      <c r="AB32" s="1714"/>
      <c r="AC32" s="1714"/>
    </row>
    <row r="33" spans="1:29" s="528" customFormat="1" ht="18" customHeight="1">
      <c r="A33" s="1698" t="s">
        <v>102</v>
      </c>
      <c r="B33" s="1698"/>
      <c r="C33" s="1699" t="s">
        <v>148</v>
      </c>
      <c r="D33" s="1700"/>
      <c r="E33" s="1700"/>
      <c r="F33" s="1700"/>
      <c r="G33" s="1700"/>
      <c r="H33" s="1700"/>
      <c r="I33" s="1700"/>
      <c r="J33" s="1700"/>
      <c r="K33" s="1700"/>
      <c r="L33" s="1700"/>
      <c r="M33" s="1700"/>
      <c r="N33" s="1700"/>
      <c r="O33" s="1700"/>
      <c r="P33" s="1700"/>
      <c r="Q33" s="1700"/>
      <c r="R33" s="1700"/>
      <c r="S33" s="1700"/>
      <c r="T33" s="1700"/>
      <c r="U33" s="1700"/>
      <c r="V33" s="1700"/>
      <c r="W33" s="1700"/>
      <c r="X33" s="1700"/>
      <c r="Y33" s="1700"/>
      <c r="Z33" s="1700"/>
      <c r="AA33" s="1700"/>
      <c r="AB33" s="1700"/>
      <c r="AC33" s="1701"/>
    </row>
    <row r="34" spans="1:29" s="528" customFormat="1" ht="36" customHeight="1">
      <c r="A34" s="1702" t="s">
        <v>103</v>
      </c>
      <c r="B34" s="1702"/>
      <c r="C34" s="1703" t="s">
        <v>149</v>
      </c>
      <c r="D34" s="1704"/>
      <c r="E34" s="1704"/>
      <c r="F34" s="1704"/>
      <c r="G34" s="1704"/>
      <c r="H34" s="1704"/>
      <c r="I34" s="1704"/>
      <c r="J34" s="1704"/>
      <c r="K34" s="1704"/>
      <c r="L34" s="1704"/>
      <c r="M34" s="1704"/>
      <c r="N34" s="1704"/>
      <c r="O34" s="1704"/>
      <c r="P34" s="1704"/>
      <c r="Q34" s="1704"/>
      <c r="R34" s="1704"/>
      <c r="S34" s="1704"/>
      <c r="T34" s="1704"/>
      <c r="U34" s="1704"/>
      <c r="V34" s="1704"/>
      <c r="W34" s="1704"/>
      <c r="X34" s="1704"/>
      <c r="Y34" s="1704"/>
      <c r="Z34" s="1704"/>
      <c r="AA34" s="1704"/>
      <c r="AB34" s="1704"/>
      <c r="AC34" s="1705"/>
    </row>
    <row r="35" spans="1:29" s="528" customFormat="1" ht="36" customHeight="1">
      <c r="A35" s="1702"/>
      <c r="B35" s="1702"/>
      <c r="C35" s="1706" t="s">
        <v>902</v>
      </c>
      <c r="D35" s="1707"/>
      <c r="E35" s="1707"/>
      <c r="F35" s="1707"/>
      <c r="G35" s="1707"/>
      <c r="H35" s="1707"/>
      <c r="I35" s="1707"/>
      <c r="J35" s="1707"/>
      <c r="K35" s="1707"/>
      <c r="L35" s="1707"/>
      <c r="M35" s="1707"/>
      <c r="N35" s="1707"/>
      <c r="O35" s="1707"/>
      <c r="P35" s="1707"/>
      <c r="Q35" s="1707"/>
      <c r="R35" s="1707"/>
      <c r="S35" s="1707"/>
      <c r="T35" s="1707"/>
      <c r="U35" s="1707"/>
      <c r="V35" s="1707"/>
      <c r="W35" s="1707"/>
      <c r="X35" s="1707"/>
      <c r="Y35" s="1707"/>
      <c r="Z35" s="1707"/>
      <c r="AA35" s="1707"/>
      <c r="AB35" s="1707"/>
      <c r="AC35" s="1708"/>
    </row>
    <row r="36" spans="1:29" s="528" customFormat="1" ht="36" customHeight="1">
      <c r="A36" s="1702"/>
      <c r="B36" s="1702"/>
      <c r="C36" s="1703" t="s">
        <v>380</v>
      </c>
      <c r="D36" s="1704"/>
      <c r="E36" s="1704"/>
      <c r="F36" s="1704"/>
      <c r="G36" s="1704"/>
      <c r="H36" s="1704"/>
      <c r="I36" s="1704"/>
      <c r="J36" s="1704"/>
      <c r="K36" s="1704"/>
      <c r="L36" s="1704"/>
      <c r="M36" s="1704"/>
      <c r="N36" s="1704"/>
      <c r="O36" s="1704"/>
      <c r="P36" s="1704"/>
      <c r="Q36" s="1704"/>
      <c r="R36" s="1704"/>
      <c r="S36" s="1704"/>
      <c r="T36" s="1704"/>
      <c r="U36" s="1704"/>
      <c r="V36" s="1704"/>
      <c r="W36" s="1704"/>
      <c r="X36" s="1704"/>
      <c r="Y36" s="1704"/>
      <c r="Z36" s="1704"/>
      <c r="AA36" s="1704"/>
      <c r="AB36" s="1704"/>
      <c r="AC36" s="1705"/>
    </row>
    <row r="37" spans="1:29" s="528" customFormat="1" ht="36" customHeight="1">
      <c r="A37" s="1702"/>
      <c r="B37" s="1702"/>
      <c r="C37" s="1703" t="s">
        <v>2022</v>
      </c>
      <c r="D37" s="1704"/>
      <c r="E37" s="1704"/>
      <c r="F37" s="1704"/>
      <c r="G37" s="1704"/>
      <c r="H37" s="1704"/>
      <c r="I37" s="1704"/>
      <c r="J37" s="1704"/>
      <c r="K37" s="1704"/>
      <c r="L37" s="1704"/>
      <c r="M37" s="1704"/>
      <c r="N37" s="1704"/>
      <c r="O37" s="1704"/>
      <c r="P37" s="1704"/>
      <c r="Q37" s="1704"/>
      <c r="R37" s="1704"/>
      <c r="S37" s="1704"/>
      <c r="T37" s="1704"/>
      <c r="U37" s="1704"/>
      <c r="V37" s="1704"/>
      <c r="W37" s="1704"/>
      <c r="X37" s="1704"/>
      <c r="Y37" s="1704"/>
      <c r="Z37" s="1704"/>
      <c r="AA37" s="1704"/>
      <c r="AB37" s="1704"/>
      <c r="AC37" s="1705"/>
    </row>
    <row r="38" spans="1:29" s="528" customFormat="1" ht="36" customHeight="1">
      <c r="A38" s="1702"/>
      <c r="B38" s="1702"/>
      <c r="C38" s="1703" t="s">
        <v>382</v>
      </c>
      <c r="D38" s="1704"/>
      <c r="E38" s="1704"/>
      <c r="F38" s="1704"/>
      <c r="G38" s="1704"/>
      <c r="H38" s="1704"/>
      <c r="I38" s="1704"/>
      <c r="J38" s="1704"/>
      <c r="K38" s="1704"/>
      <c r="L38" s="1704"/>
      <c r="M38" s="1704"/>
      <c r="N38" s="1704"/>
      <c r="O38" s="1704"/>
      <c r="P38" s="1704"/>
      <c r="Q38" s="1704"/>
      <c r="R38" s="1704"/>
      <c r="S38" s="1704"/>
      <c r="T38" s="1704"/>
      <c r="U38" s="1704"/>
      <c r="V38" s="1704"/>
      <c r="W38" s="1704"/>
      <c r="X38" s="1704"/>
      <c r="Y38" s="1704"/>
      <c r="Z38" s="1704"/>
      <c r="AA38" s="1704"/>
      <c r="AB38" s="1704"/>
      <c r="AC38" s="1705"/>
    </row>
    <row r="39" spans="1:29" s="528" customFormat="1" ht="36" customHeight="1">
      <c r="A39" s="1702"/>
      <c r="B39" s="1702"/>
      <c r="C39" s="1703" t="s">
        <v>903</v>
      </c>
      <c r="D39" s="1704"/>
      <c r="E39" s="1704"/>
      <c r="F39" s="1704"/>
      <c r="G39" s="1704"/>
      <c r="H39" s="1704"/>
      <c r="I39" s="1704"/>
      <c r="J39" s="1704"/>
      <c r="K39" s="1704"/>
      <c r="L39" s="1704"/>
      <c r="M39" s="1704"/>
      <c r="N39" s="1704"/>
      <c r="O39" s="1704"/>
      <c r="P39" s="1704"/>
      <c r="Q39" s="1704"/>
      <c r="R39" s="1704"/>
      <c r="S39" s="1704"/>
      <c r="T39" s="1704"/>
      <c r="U39" s="1704"/>
      <c r="V39" s="1704"/>
      <c r="W39" s="1704"/>
      <c r="X39" s="1704"/>
      <c r="Y39" s="1704"/>
      <c r="Z39" s="1704"/>
      <c r="AA39" s="1704"/>
      <c r="AB39" s="1704"/>
      <c r="AC39" s="1705"/>
    </row>
    <row r="40" spans="1:29" s="528" customFormat="1" ht="42.75" customHeight="1">
      <c r="A40" s="1702"/>
      <c r="B40" s="1702"/>
      <c r="C40" s="1703" t="s">
        <v>904</v>
      </c>
      <c r="D40" s="1704"/>
      <c r="E40" s="1704"/>
      <c r="F40" s="1704"/>
      <c r="G40" s="1704"/>
      <c r="H40" s="1704"/>
      <c r="I40" s="1704"/>
      <c r="J40" s="1704"/>
      <c r="K40" s="1704"/>
      <c r="L40" s="1704"/>
      <c r="M40" s="1704"/>
      <c r="N40" s="1704"/>
      <c r="O40" s="1704"/>
      <c r="P40" s="1704"/>
      <c r="Q40" s="1704"/>
      <c r="R40" s="1704"/>
      <c r="S40" s="1704"/>
      <c r="T40" s="1704"/>
      <c r="U40" s="1704"/>
      <c r="V40" s="1704"/>
      <c r="W40" s="1704"/>
      <c r="X40" s="1704"/>
      <c r="Y40" s="1704"/>
      <c r="Z40" s="1704"/>
      <c r="AA40" s="1704"/>
      <c r="AB40" s="1704"/>
      <c r="AC40" s="1705"/>
    </row>
    <row r="41" spans="1:29" s="528" customFormat="1" ht="36" customHeight="1">
      <c r="A41" s="1702"/>
      <c r="B41" s="1702"/>
      <c r="C41" s="1703" t="s">
        <v>905</v>
      </c>
      <c r="D41" s="1704"/>
      <c r="E41" s="1704"/>
      <c r="F41" s="1704"/>
      <c r="G41" s="1704"/>
      <c r="H41" s="1704"/>
      <c r="I41" s="1704"/>
      <c r="J41" s="1704"/>
      <c r="K41" s="1704"/>
      <c r="L41" s="1704"/>
      <c r="M41" s="1704"/>
      <c r="N41" s="1704"/>
      <c r="O41" s="1704"/>
      <c r="P41" s="1704"/>
      <c r="Q41" s="1704"/>
      <c r="R41" s="1704"/>
      <c r="S41" s="1704"/>
      <c r="T41" s="1704"/>
      <c r="U41" s="1704"/>
      <c r="V41" s="1704"/>
      <c r="W41" s="1704"/>
      <c r="X41" s="1704"/>
      <c r="Y41" s="1704"/>
      <c r="Z41" s="1704"/>
      <c r="AA41" s="1704"/>
      <c r="AB41" s="1704"/>
      <c r="AC41" s="1705"/>
    </row>
    <row r="42" spans="1:29" s="528" customFormat="1" ht="36" customHeight="1">
      <c r="A42" s="1702"/>
      <c r="B42" s="1702"/>
      <c r="C42" s="1715" t="s">
        <v>906</v>
      </c>
      <c r="D42" s="1716"/>
      <c r="E42" s="1716"/>
      <c r="F42" s="1716"/>
      <c r="G42" s="1716"/>
      <c r="H42" s="1716"/>
      <c r="I42" s="1716"/>
      <c r="J42" s="1716"/>
      <c r="K42" s="1716"/>
      <c r="L42" s="1716"/>
      <c r="M42" s="1716"/>
      <c r="N42" s="1716"/>
      <c r="O42" s="1716"/>
      <c r="P42" s="1716"/>
      <c r="Q42" s="1716"/>
      <c r="R42" s="1716"/>
      <c r="S42" s="1716"/>
      <c r="T42" s="1716"/>
      <c r="U42" s="1716"/>
      <c r="V42" s="1716"/>
      <c r="W42" s="1716"/>
      <c r="X42" s="1716"/>
      <c r="Y42" s="1716"/>
      <c r="Z42" s="1716"/>
      <c r="AA42" s="1716"/>
      <c r="AB42" s="1716"/>
      <c r="AC42" s="1717"/>
    </row>
    <row r="43" spans="1:29" s="92" customFormat="1" ht="15.6" customHeight="1">
      <c r="A43" s="432"/>
    </row>
    <row r="44" spans="1:29" s="92" customFormat="1" ht="15.6" customHeight="1">
      <c r="A44" s="432"/>
      <c r="B44" s="92" t="s">
        <v>1989</v>
      </c>
    </row>
    <row r="45" spans="1:29" s="92" customFormat="1" ht="15.6" customHeight="1">
      <c r="A45" s="1718" t="s">
        <v>148</v>
      </c>
      <c r="B45" s="1718"/>
      <c r="C45" s="1718"/>
      <c r="D45" s="1718"/>
      <c r="E45" s="1718"/>
      <c r="F45" s="1718"/>
      <c r="G45" s="1718"/>
      <c r="H45" s="1718"/>
      <c r="I45" s="1718"/>
      <c r="J45" s="1718"/>
      <c r="K45" s="1718"/>
      <c r="L45" s="1718"/>
      <c r="M45" s="1718"/>
      <c r="N45" s="1718"/>
      <c r="O45" s="1718"/>
      <c r="P45" s="1718"/>
      <c r="Q45" s="1718"/>
      <c r="R45" s="1718"/>
      <c r="S45" s="1718"/>
      <c r="T45" s="1718"/>
      <c r="U45" s="1718"/>
      <c r="V45" s="1718"/>
      <c r="W45" s="1718"/>
      <c r="X45" s="1718"/>
      <c r="Y45" s="1718"/>
      <c r="Z45" s="1718"/>
      <c r="AA45" s="1718"/>
      <c r="AB45" s="1718"/>
      <c r="AC45" s="1718"/>
    </row>
    <row r="46" spans="1:29" s="92" customFormat="1" ht="15.6" customHeight="1">
      <c r="A46" s="1719" t="s">
        <v>151</v>
      </c>
      <c r="B46" s="1719"/>
      <c r="C46" s="1719"/>
      <c r="D46" s="1719"/>
      <c r="E46" s="1719"/>
      <c r="F46" s="1720" t="s">
        <v>344</v>
      </c>
      <c r="G46" s="1720"/>
      <c r="H46" s="1720"/>
      <c r="I46" s="1720"/>
      <c r="J46" s="1721"/>
      <c r="K46" s="1722" t="s">
        <v>103</v>
      </c>
      <c r="L46" s="1702"/>
      <c r="M46" s="1723" t="s">
        <v>345</v>
      </c>
      <c r="N46" s="1723"/>
      <c r="O46" s="1723"/>
      <c r="P46" s="1723"/>
      <c r="Q46" s="1724"/>
      <c r="R46" s="1722" t="s">
        <v>103</v>
      </c>
      <c r="S46" s="1702"/>
      <c r="T46" s="1723" t="s">
        <v>1948</v>
      </c>
      <c r="U46" s="1725"/>
      <c r="V46" s="1726"/>
      <c r="W46" s="1727"/>
      <c r="X46" s="1728"/>
      <c r="Y46" s="1728"/>
      <c r="Z46" s="1728"/>
      <c r="AA46" s="1728"/>
      <c r="AB46" s="1729"/>
      <c r="AC46" s="838" t="s">
        <v>348</v>
      </c>
    </row>
    <row r="47" spans="1:29" s="92" customFormat="1" ht="15.6" customHeight="1">
      <c r="A47" s="1719" t="s">
        <v>152</v>
      </c>
      <c r="B47" s="1719"/>
      <c r="C47" s="1719"/>
      <c r="D47" s="1719"/>
      <c r="E47" s="1719"/>
      <c r="F47" s="1720" t="s">
        <v>346</v>
      </c>
      <c r="G47" s="1720"/>
      <c r="H47" s="1720"/>
      <c r="I47" s="1720"/>
      <c r="J47" s="1721"/>
      <c r="K47" s="1722" t="s">
        <v>103</v>
      </c>
      <c r="L47" s="1702"/>
      <c r="M47" s="1723" t="s">
        <v>345</v>
      </c>
      <c r="N47" s="1723"/>
      <c r="O47" s="1723"/>
      <c r="P47" s="1723"/>
      <c r="Q47" s="1724"/>
      <c r="R47" s="1722" t="s">
        <v>103</v>
      </c>
      <c r="S47" s="1702"/>
      <c r="T47" s="1723" t="s">
        <v>1948</v>
      </c>
      <c r="U47" s="1725"/>
      <c r="V47" s="1726"/>
      <c r="W47" s="1727"/>
      <c r="X47" s="1728"/>
      <c r="Y47" s="1728"/>
      <c r="Z47" s="1728"/>
      <c r="AA47" s="1728"/>
      <c r="AB47" s="1729"/>
      <c r="AC47" s="838" t="s">
        <v>348</v>
      </c>
    </row>
    <row r="48" spans="1:29" s="92" customFormat="1" ht="15.6" customHeight="1">
      <c r="A48" s="1719" t="s">
        <v>153</v>
      </c>
      <c r="B48" s="1719"/>
      <c r="C48" s="1719"/>
      <c r="D48" s="1719"/>
      <c r="E48" s="1719"/>
      <c r="F48" s="1730" t="s">
        <v>354</v>
      </c>
      <c r="G48" s="1730"/>
      <c r="H48" s="1730"/>
      <c r="I48" s="1730"/>
      <c r="J48" s="1730"/>
      <c r="K48" s="1730"/>
      <c r="L48" s="1730"/>
      <c r="M48" s="1730"/>
      <c r="N48" s="1730"/>
      <c r="O48" s="1730"/>
      <c r="P48" s="1730"/>
      <c r="Q48" s="1730"/>
      <c r="R48" s="1730"/>
      <c r="S48" s="1730"/>
      <c r="T48" s="1730"/>
      <c r="U48" s="1730"/>
      <c r="V48" s="1730"/>
      <c r="W48" s="1730"/>
      <c r="X48" s="1730"/>
      <c r="Y48" s="1730"/>
      <c r="Z48" s="1730"/>
      <c r="AA48" s="1730"/>
      <c r="AB48" s="1730"/>
      <c r="AC48" s="1730"/>
    </row>
    <row r="49" spans="1:33" s="92" customFormat="1" ht="15.6" customHeight="1">
      <c r="A49" s="432"/>
    </row>
    <row r="50" spans="1:33" s="92" customFormat="1" ht="15.6" customHeight="1">
      <c r="A50" s="432"/>
      <c r="B50" s="92" t="s">
        <v>1990</v>
      </c>
    </row>
    <row r="51" spans="1:33" s="92" customFormat="1" ht="15.6" customHeight="1">
      <c r="A51" s="432"/>
      <c r="C51" s="92" t="s">
        <v>155</v>
      </c>
    </row>
    <row r="52" spans="1:33" s="92" customFormat="1" ht="15.6" customHeight="1">
      <c r="A52" s="1718" t="s">
        <v>102</v>
      </c>
      <c r="B52" s="1718"/>
      <c r="C52" s="1699" t="s">
        <v>148</v>
      </c>
      <c r="D52" s="1700"/>
      <c r="E52" s="1700"/>
      <c r="F52" s="1700"/>
      <c r="G52" s="1700"/>
      <c r="H52" s="1700"/>
      <c r="I52" s="1700"/>
      <c r="J52" s="1700"/>
      <c r="K52" s="1700"/>
      <c r="L52" s="1700"/>
      <c r="M52" s="1700"/>
      <c r="N52" s="1700"/>
      <c r="O52" s="1700"/>
      <c r="P52" s="1700"/>
      <c r="Q52" s="1700"/>
      <c r="R52" s="1700"/>
      <c r="S52" s="1700"/>
      <c r="T52" s="1700"/>
      <c r="U52" s="1700"/>
      <c r="V52" s="1700"/>
      <c r="W52" s="1700"/>
      <c r="X52" s="1700"/>
      <c r="Y52" s="1700"/>
      <c r="Z52" s="1700"/>
      <c r="AA52" s="1700"/>
      <c r="AB52" s="1700"/>
      <c r="AC52" s="1701"/>
    </row>
    <row r="53" spans="1:33" s="92" customFormat="1" ht="30.75" customHeight="1">
      <c r="A53" s="1702" t="s">
        <v>103</v>
      </c>
      <c r="B53" s="1702"/>
      <c r="C53" s="1703" t="s">
        <v>156</v>
      </c>
      <c r="D53" s="1704"/>
      <c r="E53" s="1704"/>
      <c r="F53" s="1704"/>
      <c r="G53" s="1704"/>
      <c r="H53" s="1704"/>
      <c r="I53" s="1704"/>
      <c r="J53" s="1704"/>
      <c r="K53" s="1704"/>
      <c r="L53" s="1704"/>
      <c r="M53" s="1704"/>
      <c r="N53" s="1704"/>
      <c r="O53" s="1704"/>
      <c r="P53" s="1704"/>
      <c r="Q53" s="1704"/>
      <c r="R53" s="1704"/>
      <c r="S53" s="1704"/>
      <c r="T53" s="1704"/>
      <c r="U53" s="1704"/>
      <c r="V53" s="1704"/>
      <c r="W53" s="1704"/>
      <c r="X53" s="1704"/>
      <c r="Y53" s="1704"/>
      <c r="Z53" s="1704"/>
      <c r="AA53" s="1704"/>
      <c r="AB53" s="1704"/>
      <c r="AC53" s="1705"/>
    </row>
    <row r="54" spans="1:33" s="92" customFormat="1" ht="30.75" customHeight="1">
      <c r="A54" s="1702"/>
      <c r="B54" s="1702"/>
      <c r="C54" s="1706" t="s">
        <v>383</v>
      </c>
      <c r="D54" s="1707"/>
      <c r="E54" s="1707"/>
      <c r="F54" s="1707"/>
      <c r="G54" s="1707"/>
      <c r="H54" s="1707"/>
      <c r="I54" s="1707"/>
      <c r="J54" s="1707"/>
      <c r="K54" s="1707"/>
      <c r="L54" s="1707"/>
      <c r="M54" s="1707"/>
      <c r="N54" s="1707"/>
      <c r="O54" s="1707"/>
      <c r="P54" s="1707"/>
      <c r="Q54" s="1707"/>
      <c r="R54" s="1707"/>
      <c r="S54" s="1707"/>
      <c r="T54" s="1707"/>
      <c r="U54" s="1707"/>
      <c r="V54" s="1707"/>
      <c r="W54" s="1707"/>
      <c r="X54" s="1707"/>
      <c r="Y54" s="1707"/>
      <c r="Z54" s="1707"/>
      <c r="AA54" s="1707"/>
      <c r="AB54" s="1707"/>
      <c r="AC54" s="1708"/>
    </row>
    <row r="55" spans="1:33" s="92" customFormat="1" ht="30.75" customHeight="1">
      <c r="A55" s="1702"/>
      <c r="B55" s="1702"/>
      <c r="C55" s="1703" t="s">
        <v>385</v>
      </c>
      <c r="D55" s="1704"/>
      <c r="E55" s="1704"/>
      <c r="F55" s="1704"/>
      <c r="G55" s="1704"/>
      <c r="H55" s="1704"/>
      <c r="I55" s="1704"/>
      <c r="J55" s="1704"/>
      <c r="K55" s="1704"/>
      <c r="L55" s="1704"/>
      <c r="M55" s="1704"/>
      <c r="N55" s="1704"/>
      <c r="O55" s="1704"/>
      <c r="P55" s="1704"/>
      <c r="Q55" s="1704"/>
      <c r="R55" s="1704"/>
      <c r="S55" s="1704"/>
      <c r="T55" s="1704"/>
      <c r="U55" s="1704"/>
      <c r="V55" s="1704"/>
      <c r="W55" s="1704"/>
      <c r="X55" s="1704"/>
      <c r="Y55" s="1704"/>
      <c r="Z55" s="1704"/>
      <c r="AA55" s="1704"/>
      <c r="AB55" s="1704"/>
      <c r="AC55" s="1705"/>
    </row>
    <row r="56" spans="1:33" s="92" customFormat="1" ht="30.75" customHeight="1">
      <c r="A56" s="1702"/>
      <c r="B56" s="1702"/>
      <c r="C56" s="1703" t="s">
        <v>386</v>
      </c>
      <c r="D56" s="1704"/>
      <c r="E56" s="1704"/>
      <c r="F56" s="1704"/>
      <c r="G56" s="1704"/>
      <c r="H56" s="1704"/>
      <c r="I56" s="1704"/>
      <c r="J56" s="1704"/>
      <c r="K56" s="1704"/>
      <c r="L56" s="1704"/>
      <c r="M56" s="1704"/>
      <c r="N56" s="1704"/>
      <c r="O56" s="1704"/>
      <c r="P56" s="1704"/>
      <c r="Q56" s="1704"/>
      <c r="R56" s="1704"/>
      <c r="S56" s="1704"/>
      <c r="T56" s="1704"/>
      <c r="U56" s="1704"/>
      <c r="V56" s="1704"/>
      <c r="W56" s="1704"/>
      <c r="X56" s="1704"/>
      <c r="Y56" s="1704"/>
      <c r="Z56" s="1704"/>
      <c r="AA56" s="1704"/>
      <c r="AB56" s="1704"/>
      <c r="AC56" s="1705"/>
    </row>
    <row r="57" spans="1:33" s="92" customFormat="1" ht="30.75" customHeight="1">
      <c r="A57" s="1702"/>
      <c r="B57" s="1702"/>
      <c r="C57" s="1703" t="s">
        <v>387</v>
      </c>
      <c r="D57" s="1704"/>
      <c r="E57" s="1704"/>
      <c r="F57" s="1704"/>
      <c r="G57" s="1704"/>
      <c r="H57" s="1704"/>
      <c r="I57" s="1704"/>
      <c r="J57" s="1704"/>
      <c r="K57" s="1704"/>
      <c r="L57" s="1704"/>
      <c r="M57" s="1704"/>
      <c r="N57" s="1704"/>
      <c r="O57" s="1704"/>
      <c r="P57" s="1704"/>
      <c r="Q57" s="1704"/>
      <c r="R57" s="1704"/>
      <c r="S57" s="1704"/>
      <c r="T57" s="1704"/>
      <c r="U57" s="1704"/>
      <c r="V57" s="1704"/>
      <c r="W57" s="1704"/>
      <c r="X57" s="1704"/>
      <c r="Y57" s="1704"/>
      <c r="Z57" s="1704"/>
      <c r="AA57" s="1704"/>
      <c r="AB57" s="1704"/>
      <c r="AC57" s="1705"/>
    </row>
    <row r="58" spans="1:33" s="92" customFormat="1" ht="30.75" customHeight="1">
      <c r="A58" s="1702"/>
      <c r="B58" s="1702"/>
      <c r="C58" s="1703" t="s">
        <v>388</v>
      </c>
      <c r="D58" s="1704"/>
      <c r="E58" s="1704"/>
      <c r="F58" s="1704"/>
      <c r="G58" s="1704"/>
      <c r="H58" s="1704"/>
      <c r="I58" s="1704"/>
      <c r="J58" s="1704"/>
      <c r="K58" s="1704"/>
      <c r="L58" s="1704"/>
      <c r="M58" s="1704"/>
      <c r="N58" s="1704"/>
      <c r="O58" s="1704"/>
      <c r="P58" s="1704"/>
      <c r="Q58" s="1704"/>
      <c r="R58" s="1704"/>
      <c r="S58" s="1704"/>
      <c r="T58" s="1704"/>
      <c r="U58" s="1704"/>
      <c r="V58" s="1704"/>
      <c r="W58" s="1704"/>
      <c r="X58" s="1704"/>
      <c r="Y58" s="1704"/>
      <c r="Z58" s="1704"/>
      <c r="AA58" s="1704"/>
      <c r="AB58" s="1704"/>
      <c r="AC58" s="1705"/>
    </row>
    <row r="59" spans="1:33" s="92" customFormat="1" ht="30.75" customHeight="1">
      <c r="A59" s="1702"/>
      <c r="B59" s="1702"/>
      <c r="C59" s="1703" t="s">
        <v>389</v>
      </c>
      <c r="D59" s="1704"/>
      <c r="E59" s="1704"/>
      <c r="F59" s="1704"/>
      <c r="G59" s="1704"/>
      <c r="H59" s="1704"/>
      <c r="I59" s="1704"/>
      <c r="J59" s="1704"/>
      <c r="K59" s="1704"/>
      <c r="L59" s="1704"/>
      <c r="M59" s="1704"/>
      <c r="N59" s="1704"/>
      <c r="O59" s="1704"/>
      <c r="P59" s="1704"/>
      <c r="Q59" s="1704"/>
      <c r="R59" s="1704"/>
      <c r="S59" s="1704"/>
      <c r="T59" s="1704"/>
      <c r="U59" s="1704"/>
      <c r="V59" s="1704"/>
      <c r="W59" s="1704"/>
      <c r="X59" s="1704"/>
      <c r="Y59" s="1704"/>
      <c r="Z59" s="1704"/>
      <c r="AA59" s="1704"/>
      <c r="AB59" s="1704"/>
      <c r="AC59" s="1705"/>
    </row>
    <row r="60" spans="1:33" s="92" customFormat="1" ht="30.75" customHeight="1">
      <c r="A60" s="1702"/>
      <c r="B60" s="1702"/>
      <c r="C60" s="1703" t="s">
        <v>390</v>
      </c>
      <c r="D60" s="1704"/>
      <c r="E60" s="1704"/>
      <c r="F60" s="1704"/>
      <c r="G60" s="1704"/>
      <c r="H60" s="1704"/>
      <c r="I60" s="1704"/>
      <c r="J60" s="1704"/>
      <c r="K60" s="1704"/>
      <c r="L60" s="1704"/>
      <c r="M60" s="1704"/>
      <c r="N60" s="1704"/>
      <c r="O60" s="1704"/>
      <c r="P60" s="1704"/>
      <c r="Q60" s="1704"/>
      <c r="R60" s="1704"/>
      <c r="S60" s="1704"/>
      <c r="T60" s="1704"/>
      <c r="U60" s="1704"/>
      <c r="V60" s="1704"/>
      <c r="W60" s="1704"/>
      <c r="X60" s="1704"/>
      <c r="Y60" s="1704"/>
      <c r="Z60" s="1704"/>
      <c r="AA60" s="1704"/>
      <c r="AB60" s="1704"/>
      <c r="AC60" s="1705"/>
    </row>
    <row r="61" spans="1:33" s="92" customFormat="1" ht="30.75" customHeight="1">
      <c r="A61" s="1702"/>
      <c r="B61" s="1702"/>
      <c r="C61" s="1706" t="s">
        <v>384</v>
      </c>
      <c r="D61" s="1707"/>
      <c r="E61" s="1707"/>
      <c r="F61" s="1707"/>
      <c r="G61" s="1707"/>
      <c r="H61" s="1707"/>
      <c r="I61" s="1707"/>
      <c r="J61" s="1707"/>
      <c r="K61" s="1707"/>
      <c r="L61" s="1707"/>
      <c r="M61" s="1707"/>
      <c r="N61" s="1707"/>
      <c r="O61" s="1707"/>
      <c r="P61" s="1707"/>
      <c r="Q61" s="1707"/>
      <c r="R61" s="1707"/>
      <c r="S61" s="1707"/>
      <c r="T61" s="1707"/>
      <c r="U61" s="1707"/>
      <c r="V61" s="1707"/>
      <c r="W61" s="1707"/>
      <c r="X61" s="1707"/>
      <c r="Y61" s="1707"/>
      <c r="Z61" s="1707"/>
      <c r="AA61" s="1707"/>
      <c r="AB61" s="1707"/>
      <c r="AC61" s="1708"/>
    </row>
    <row r="62" spans="1:33" s="92" customFormat="1" ht="30.75" customHeight="1">
      <c r="A62" s="1702"/>
      <c r="B62" s="1702"/>
      <c r="C62" s="1715" t="s">
        <v>157</v>
      </c>
      <c r="D62" s="1716"/>
      <c r="E62" s="1716"/>
      <c r="F62" s="1716"/>
      <c r="G62" s="1716"/>
      <c r="H62" s="1716"/>
      <c r="I62" s="1716"/>
      <c r="J62" s="1716"/>
      <c r="K62" s="1716"/>
      <c r="L62" s="1716"/>
      <c r="M62" s="1716"/>
      <c r="N62" s="1716"/>
      <c r="O62" s="1716"/>
      <c r="P62" s="1716"/>
      <c r="Q62" s="1716"/>
      <c r="R62" s="1716"/>
      <c r="S62" s="1716"/>
      <c r="T62" s="1716"/>
      <c r="U62" s="1716"/>
      <c r="V62" s="1716"/>
      <c r="W62" s="1716"/>
      <c r="X62" s="1716"/>
      <c r="Y62" s="1716"/>
      <c r="Z62" s="1716"/>
      <c r="AA62" s="1716"/>
      <c r="AB62" s="1716"/>
      <c r="AC62" s="1717"/>
    </row>
    <row r="63" spans="1:33" s="836" customFormat="1" ht="33.75" customHeight="1">
      <c r="A63" s="1709" t="s">
        <v>1957</v>
      </c>
      <c r="B63" s="1709"/>
      <c r="C63" s="1709"/>
      <c r="D63" s="1709"/>
      <c r="E63" s="1709"/>
      <c r="F63" s="1709"/>
      <c r="G63" s="1709"/>
      <c r="H63" s="1709"/>
      <c r="I63" s="1709"/>
      <c r="J63" s="1709"/>
      <c r="K63" s="1709"/>
      <c r="L63" s="1709"/>
      <c r="M63" s="1709"/>
      <c r="N63" s="1709"/>
      <c r="O63" s="1709"/>
      <c r="P63" s="1709"/>
      <c r="Q63" s="1709"/>
      <c r="R63" s="1709"/>
      <c r="S63" s="1709"/>
      <c r="T63" s="1709"/>
      <c r="U63" s="1709"/>
      <c r="V63" s="1709"/>
      <c r="W63" s="1709"/>
      <c r="X63" s="1709"/>
      <c r="Y63" s="1709"/>
      <c r="Z63" s="1709"/>
      <c r="AA63" s="1709"/>
      <c r="AB63" s="1709"/>
      <c r="AC63" s="1709"/>
      <c r="AD63" s="1709"/>
      <c r="AE63" s="1709"/>
      <c r="AF63" s="1709"/>
      <c r="AG63" s="1709"/>
    </row>
    <row r="64" spans="1:33" s="836" customFormat="1" ht="15.6" customHeight="1">
      <c r="A64" s="1741" t="s">
        <v>2023</v>
      </c>
      <c r="B64" s="1741"/>
      <c r="C64" s="1741"/>
      <c r="D64" s="1741"/>
      <c r="E64" s="1741"/>
      <c r="F64" s="1741"/>
      <c r="G64" s="1741"/>
      <c r="H64" s="1741"/>
      <c r="I64" s="1741"/>
      <c r="J64" s="1741"/>
      <c r="K64" s="1741"/>
      <c r="L64" s="1741"/>
      <c r="M64" s="1741"/>
      <c r="N64" s="1741"/>
      <c r="O64" s="1741"/>
      <c r="P64" s="1741"/>
      <c r="Q64" s="1741"/>
      <c r="R64" s="1741"/>
      <c r="S64" s="1741"/>
      <c r="T64" s="1741"/>
      <c r="U64" s="1741"/>
      <c r="V64" s="1741"/>
      <c r="W64" s="1741"/>
      <c r="X64" s="1741"/>
      <c r="Y64" s="1741"/>
      <c r="Z64" s="1741"/>
      <c r="AA64" s="1741"/>
      <c r="AB64" s="1741"/>
      <c r="AC64" s="1741"/>
      <c r="AD64" s="1741"/>
      <c r="AE64" s="1741"/>
      <c r="AF64" s="1741"/>
      <c r="AG64" s="1741"/>
    </row>
    <row r="65" spans="1:33" s="92" customFormat="1" ht="15.6" customHeight="1">
      <c r="A65" s="89"/>
      <c r="B65" s="1741" t="s">
        <v>1991</v>
      </c>
      <c r="C65" s="1741"/>
      <c r="D65" s="1741"/>
      <c r="E65" s="1741"/>
      <c r="F65" s="1741"/>
      <c r="G65" s="1741"/>
      <c r="H65" s="1741"/>
      <c r="I65" s="1741"/>
      <c r="J65" s="1741"/>
      <c r="K65" s="1741"/>
      <c r="L65" s="1741"/>
      <c r="M65" s="1741"/>
      <c r="N65" s="1741"/>
      <c r="O65" s="1741"/>
      <c r="P65" s="1741"/>
      <c r="Q65" s="1741"/>
      <c r="R65" s="1741"/>
      <c r="S65" s="1741"/>
      <c r="T65" s="1741"/>
      <c r="U65" s="1741"/>
      <c r="V65" s="1741"/>
      <c r="W65" s="1741"/>
      <c r="X65" s="1741"/>
      <c r="Y65" s="1741"/>
      <c r="Z65" s="1741"/>
      <c r="AA65" s="1741"/>
      <c r="AB65" s="1741"/>
      <c r="AC65" s="1741"/>
      <c r="AD65" s="1741"/>
      <c r="AE65" s="1741"/>
      <c r="AF65" s="1741"/>
      <c r="AG65" s="1741"/>
    </row>
    <row r="66" spans="1:33" s="92" customFormat="1" ht="27" customHeight="1">
      <c r="A66" s="89"/>
      <c r="B66" s="1709" t="s">
        <v>2024</v>
      </c>
      <c r="C66" s="1709"/>
      <c r="D66" s="1709"/>
      <c r="E66" s="1709"/>
      <c r="F66" s="1709"/>
      <c r="G66" s="1709"/>
      <c r="H66" s="1709"/>
      <c r="I66" s="1709"/>
      <c r="J66" s="1709"/>
      <c r="K66" s="1709"/>
      <c r="L66" s="1709"/>
      <c r="M66" s="1709"/>
      <c r="N66" s="1709"/>
      <c r="O66" s="1709"/>
      <c r="P66" s="1709"/>
      <c r="Q66" s="1709"/>
      <c r="R66" s="1709"/>
      <c r="S66" s="1709"/>
      <c r="T66" s="1709"/>
      <c r="U66" s="1709"/>
      <c r="V66" s="1709"/>
      <c r="W66" s="1709"/>
      <c r="X66" s="1709"/>
      <c r="Y66" s="1709"/>
      <c r="Z66" s="1709"/>
      <c r="AA66" s="1709"/>
      <c r="AB66" s="1709"/>
      <c r="AC66" s="1709"/>
      <c r="AD66" s="1709"/>
      <c r="AE66" s="1709"/>
      <c r="AF66" s="1709"/>
      <c r="AG66" s="1709"/>
    </row>
    <row r="67" spans="1:33" s="92" customFormat="1" ht="15.6" customHeight="1">
      <c r="A67" s="94"/>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row>
    <row r="68" spans="1:33" s="92" customFormat="1" ht="15.6" customHeight="1">
      <c r="A68" s="432" t="s">
        <v>1992</v>
      </c>
    </row>
    <row r="69" spans="1:33" s="92" customFormat="1" ht="15.6" customHeight="1">
      <c r="C69" s="1710" t="s">
        <v>1993</v>
      </c>
      <c r="D69" s="1710"/>
      <c r="E69" s="1710"/>
      <c r="F69" s="1710"/>
      <c r="G69" s="1710"/>
      <c r="H69" s="1710"/>
      <c r="I69" s="1710"/>
      <c r="J69" s="1710"/>
      <c r="K69" s="1710"/>
      <c r="L69" s="1710"/>
      <c r="M69" s="1710"/>
      <c r="N69" s="1710"/>
      <c r="O69" s="1710"/>
      <c r="P69" s="1710"/>
      <c r="Q69" s="1710"/>
      <c r="R69" s="1710"/>
      <c r="S69" s="1710"/>
      <c r="T69" s="1710"/>
      <c r="U69" s="1710"/>
      <c r="V69" s="1710"/>
      <c r="W69" s="1710"/>
      <c r="X69" s="1710"/>
      <c r="Y69" s="1710"/>
      <c r="Z69" s="1710"/>
      <c r="AA69" s="1710"/>
      <c r="AB69" s="1710"/>
      <c r="AC69" s="1710"/>
      <c r="AD69" s="1710"/>
      <c r="AE69" s="1710"/>
      <c r="AF69" s="1710"/>
      <c r="AG69" s="1710"/>
    </row>
    <row r="70" spans="1:33" s="92" customFormat="1" ht="15.6" customHeight="1">
      <c r="C70" s="1710"/>
      <c r="D70" s="1710"/>
      <c r="E70" s="1710"/>
      <c r="F70" s="1710"/>
      <c r="G70" s="1710"/>
      <c r="H70" s="1710"/>
      <c r="I70" s="1710"/>
      <c r="J70" s="1710"/>
      <c r="K70" s="1710"/>
      <c r="L70" s="1710"/>
      <c r="M70" s="1710"/>
      <c r="N70" s="1710"/>
      <c r="O70" s="1710"/>
      <c r="P70" s="1710"/>
      <c r="Q70" s="1710"/>
      <c r="R70" s="1710"/>
      <c r="S70" s="1710"/>
      <c r="T70" s="1710"/>
      <c r="U70" s="1710"/>
      <c r="V70" s="1710"/>
      <c r="W70" s="1710"/>
      <c r="X70" s="1710"/>
      <c r="Y70" s="1710"/>
      <c r="Z70" s="1710"/>
      <c r="AA70" s="1710"/>
      <c r="AB70" s="1710"/>
      <c r="AC70" s="1710"/>
      <c r="AD70" s="1710"/>
      <c r="AE70" s="1710"/>
      <c r="AF70" s="1710"/>
      <c r="AG70" s="1710"/>
    </row>
    <row r="71" spans="1:33" s="92" customFormat="1" ht="15.6" customHeight="1">
      <c r="A71" s="89"/>
      <c r="B71" s="89"/>
      <c r="C71" s="89"/>
      <c r="D71" s="89"/>
      <c r="E71" s="89"/>
      <c r="F71" s="89"/>
      <c r="G71" s="89"/>
      <c r="H71" s="89"/>
      <c r="I71" s="89"/>
      <c r="J71" s="89"/>
      <c r="K71" s="89"/>
      <c r="L71" s="89"/>
      <c r="M71" s="89"/>
      <c r="N71" s="89"/>
      <c r="O71" s="89"/>
      <c r="P71" s="97"/>
      <c r="Q71" s="89"/>
      <c r="R71" s="89"/>
      <c r="S71" s="89"/>
      <c r="T71" s="89"/>
      <c r="U71" s="89"/>
      <c r="V71" s="89"/>
      <c r="W71" s="89"/>
      <c r="X71" s="89"/>
      <c r="Y71" s="89"/>
      <c r="Z71" s="89"/>
      <c r="AA71" s="89"/>
      <c r="AB71" s="89"/>
      <c r="AC71" s="89"/>
      <c r="AD71" s="89"/>
      <c r="AE71" s="89"/>
      <c r="AF71" s="89"/>
      <c r="AG71" s="89"/>
    </row>
    <row r="72" spans="1:33" s="92" customFormat="1" ht="24" customHeight="1">
      <c r="A72" s="89"/>
      <c r="B72" s="1644" t="s">
        <v>102</v>
      </c>
      <c r="C72" s="1644"/>
      <c r="D72" s="1644"/>
      <c r="E72" s="1644" t="s">
        <v>183</v>
      </c>
      <c r="F72" s="1644"/>
      <c r="G72" s="1644"/>
      <c r="H72" s="1644"/>
      <c r="I72" s="1644"/>
      <c r="J72" s="1644"/>
      <c r="K72" s="1644"/>
      <c r="L72" s="1644"/>
      <c r="M72" s="1644" t="s">
        <v>184</v>
      </c>
      <c r="N72" s="1644"/>
      <c r="O72" s="1644"/>
      <c r="P72" s="1644"/>
      <c r="Q72" s="1644"/>
      <c r="R72" s="1644" t="s">
        <v>185</v>
      </c>
      <c r="S72" s="1644"/>
      <c r="T72" s="1644"/>
      <c r="U72" s="1644"/>
      <c r="V72" s="1644"/>
      <c r="W72" s="1644"/>
      <c r="X72" s="1644"/>
      <c r="Y72" s="1644"/>
      <c r="Z72" s="1644" t="s">
        <v>186</v>
      </c>
      <c r="AA72" s="1644"/>
      <c r="AB72" s="1644"/>
      <c r="AC72" s="1644"/>
      <c r="AD72" s="1644"/>
      <c r="AE72" s="1644"/>
      <c r="AF72" s="1644"/>
      <c r="AG72" s="1644"/>
    </row>
    <row r="73" spans="1:33" s="92" customFormat="1" ht="20.25" customHeight="1">
      <c r="A73" s="89"/>
      <c r="B73" s="1635"/>
      <c r="C73" s="1636"/>
      <c r="D73" s="1637"/>
      <c r="E73" s="1732" t="s">
        <v>120</v>
      </c>
      <c r="F73" s="1733"/>
      <c r="G73" s="1733"/>
      <c r="H73" s="1733"/>
      <c r="I73" s="1733"/>
      <c r="J73" s="1733"/>
      <c r="K73" s="1733"/>
      <c r="L73" s="1734"/>
      <c r="M73" s="839" t="s">
        <v>1150</v>
      </c>
      <c r="N73" s="426"/>
      <c r="O73" s="927"/>
      <c r="P73" s="840" t="s">
        <v>77</v>
      </c>
      <c r="Q73" s="427"/>
      <c r="R73" s="1635"/>
      <c r="S73" s="1636"/>
      <c r="T73" s="1636"/>
      <c r="U73" s="1636"/>
      <c r="V73" s="1636"/>
      <c r="W73" s="1636"/>
      <c r="X73" s="1636"/>
      <c r="Y73" s="1637"/>
      <c r="Z73" s="1635"/>
      <c r="AA73" s="1636"/>
      <c r="AB73" s="1636"/>
      <c r="AC73" s="1636"/>
      <c r="AD73" s="1636"/>
      <c r="AE73" s="1636"/>
      <c r="AF73" s="1636"/>
      <c r="AG73" s="1637"/>
    </row>
    <row r="74" spans="1:33" s="92" customFormat="1" ht="20.25" customHeight="1">
      <c r="A74" s="89"/>
      <c r="B74" s="1638"/>
      <c r="C74" s="1731"/>
      <c r="D74" s="1640"/>
      <c r="E74" s="1735"/>
      <c r="F74" s="1077"/>
      <c r="G74" s="1077"/>
      <c r="H74" s="1077"/>
      <c r="I74" s="1077"/>
      <c r="J74" s="1077"/>
      <c r="K74" s="1077"/>
      <c r="L74" s="1736"/>
      <c r="M74" s="1662" t="s">
        <v>351</v>
      </c>
      <c r="N74" s="1663"/>
      <c r="O74" s="1663"/>
      <c r="P74" s="1663"/>
      <c r="Q74" s="1683"/>
      <c r="R74" s="1638"/>
      <c r="S74" s="1731"/>
      <c r="T74" s="1731"/>
      <c r="U74" s="1731"/>
      <c r="V74" s="1731"/>
      <c r="W74" s="1731"/>
      <c r="X74" s="1731"/>
      <c r="Y74" s="1640"/>
      <c r="Z74" s="1638"/>
      <c r="AA74" s="1731"/>
      <c r="AB74" s="1731"/>
      <c r="AC74" s="1731"/>
      <c r="AD74" s="1731"/>
      <c r="AE74" s="1731"/>
      <c r="AF74" s="1731"/>
      <c r="AG74" s="1640"/>
    </row>
    <row r="75" spans="1:33" s="92" customFormat="1" ht="20.25" customHeight="1">
      <c r="A75" s="89"/>
      <c r="B75" s="1641"/>
      <c r="C75" s="1642"/>
      <c r="D75" s="1643"/>
      <c r="E75" s="1737"/>
      <c r="F75" s="1738"/>
      <c r="G75" s="1738"/>
      <c r="H75" s="1738"/>
      <c r="I75" s="1738"/>
      <c r="J75" s="1738"/>
      <c r="K75" s="1738"/>
      <c r="L75" s="1739"/>
      <c r="M75" s="841" t="s">
        <v>1150</v>
      </c>
      <c r="N75" s="428"/>
      <c r="O75" s="928"/>
      <c r="P75" s="842" t="s">
        <v>77</v>
      </c>
      <c r="Q75" s="429"/>
      <c r="R75" s="1641"/>
      <c r="S75" s="1642"/>
      <c r="T75" s="1642"/>
      <c r="U75" s="1642"/>
      <c r="V75" s="1642"/>
      <c r="W75" s="1642"/>
      <c r="X75" s="1642"/>
      <c r="Y75" s="1643"/>
      <c r="Z75" s="1641"/>
      <c r="AA75" s="1642"/>
      <c r="AB75" s="1642"/>
      <c r="AC75" s="1642"/>
      <c r="AD75" s="1642"/>
      <c r="AE75" s="1642"/>
      <c r="AF75" s="1642"/>
      <c r="AG75" s="1643"/>
    </row>
    <row r="76" spans="1:33" s="92" customFormat="1" ht="15.6" customHeight="1">
      <c r="B76" s="1740" t="s">
        <v>1994</v>
      </c>
      <c r="C76" s="1740"/>
      <c r="D76" s="1740"/>
      <c r="E76" s="1740"/>
      <c r="F76" s="1740"/>
      <c r="G76" s="1740"/>
      <c r="H76" s="1740"/>
      <c r="I76" s="1740"/>
      <c r="J76" s="1740"/>
      <c r="K76" s="1740"/>
      <c r="L76" s="1740"/>
      <c r="M76" s="1740"/>
      <c r="N76" s="1740"/>
      <c r="O76" s="1740"/>
      <c r="P76" s="1740"/>
      <c r="Q76" s="1740"/>
      <c r="R76" s="1740"/>
      <c r="S76" s="1740"/>
      <c r="T76" s="1740"/>
      <c r="U76" s="1740"/>
      <c r="V76" s="1740"/>
      <c r="W76" s="1740"/>
      <c r="X76" s="1740"/>
      <c r="Y76" s="1740"/>
      <c r="Z76" s="1740"/>
      <c r="AA76" s="1740"/>
      <c r="AB76" s="1740"/>
      <c r="AC76" s="1740"/>
      <c r="AD76" s="1740"/>
      <c r="AE76" s="1740"/>
      <c r="AF76" s="1740"/>
      <c r="AG76" s="1740"/>
    </row>
    <row r="77" spans="1:33" s="92" customFormat="1" ht="15.6" customHeight="1">
      <c r="B77" s="1710" t="s">
        <v>1995</v>
      </c>
      <c r="C77" s="1710"/>
      <c r="D77" s="1710"/>
      <c r="E77" s="1710"/>
      <c r="F77" s="1710"/>
      <c r="G77" s="1710"/>
      <c r="H77" s="1710"/>
      <c r="I77" s="1710"/>
      <c r="J77" s="1710"/>
      <c r="K77" s="1710"/>
      <c r="L77" s="1710"/>
      <c r="M77" s="1710"/>
      <c r="N77" s="1710"/>
      <c r="O77" s="1710"/>
      <c r="P77" s="1710"/>
      <c r="Q77" s="1710"/>
      <c r="R77" s="1710"/>
      <c r="S77" s="1710"/>
      <c r="T77" s="1710"/>
      <c r="U77" s="1710"/>
      <c r="V77" s="1710"/>
      <c r="W77" s="1710"/>
      <c r="X77" s="1710"/>
      <c r="Y77" s="1710"/>
      <c r="Z77" s="1710"/>
      <c r="AA77" s="1710"/>
      <c r="AB77" s="1710"/>
      <c r="AC77" s="1710"/>
      <c r="AD77" s="1710"/>
      <c r="AE77" s="1710"/>
      <c r="AF77" s="1710"/>
      <c r="AG77" s="1710"/>
    </row>
    <row r="78" spans="1:33" s="92" customFormat="1" ht="15.6" customHeight="1">
      <c r="B78" s="1710"/>
      <c r="C78" s="1710"/>
      <c r="D78" s="1710"/>
      <c r="E78" s="1710"/>
      <c r="F78" s="1710"/>
      <c r="G78" s="1710"/>
      <c r="H78" s="1710"/>
      <c r="I78" s="1710"/>
      <c r="J78" s="1710"/>
      <c r="K78" s="1710"/>
      <c r="L78" s="1710"/>
      <c r="M78" s="1710"/>
      <c r="N78" s="1710"/>
      <c r="O78" s="1710"/>
      <c r="P78" s="1710"/>
      <c r="Q78" s="1710"/>
      <c r="R78" s="1710"/>
      <c r="S78" s="1710"/>
      <c r="T78" s="1710"/>
      <c r="U78" s="1710"/>
      <c r="V78" s="1710"/>
      <c r="W78" s="1710"/>
      <c r="X78" s="1710"/>
      <c r="Y78" s="1710"/>
      <c r="Z78" s="1710"/>
      <c r="AA78" s="1710"/>
      <c r="AB78" s="1710"/>
      <c r="AC78" s="1710"/>
      <c r="AD78" s="1710"/>
      <c r="AE78" s="1710"/>
      <c r="AF78" s="1710"/>
      <c r="AG78" s="1710"/>
    </row>
    <row r="79" spans="1:33" s="92" customFormat="1" ht="15.6" customHeight="1">
      <c r="A79" s="89"/>
      <c r="B79" s="89"/>
      <c r="C79" s="89"/>
      <c r="D79" s="89"/>
      <c r="E79" s="89"/>
      <c r="F79" s="89"/>
      <c r="G79" s="89"/>
      <c r="H79" s="89"/>
      <c r="I79" s="89"/>
      <c r="J79" s="89"/>
      <c r="K79" s="89"/>
      <c r="L79" s="89"/>
      <c r="M79" s="89"/>
      <c r="N79" s="89"/>
      <c r="O79" s="89"/>
      <c r="P79" s="97"/>
      <c r="Q79" s="89"/>
      <c r="R79" s="89"/>
      <c r="S79" s="89"/>
      <c r="T79" s="89"/>
      <c r="U79" s="89"/>
      <c r="V79" s="89"/>
      <c r="W79" s="89"/>
      <c r="X79" s="89"/>
      <c r="Y79" s="89"/>
      <c r="Z79" s="89"/>
      <c r="AA79" s="89"/>
      <c r="AB79" s="89"/>
      <c r="AC79" s="89"/>
      <c r="AD79" s="89"/>
      <c r="AE79" s="89"/>
      <c r="AF79" s="89"/>
      <c r="AG79" s="89"/>
    </row>
    <row r="80" spans="1:33" s="92" customFormat="1" ht="15.6"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row>
    <row r="81" spans="1:33" s="92" customFormat="1" ht="15.6"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row>
    <row r="82" spans="1:33" s="92" customFormat="1" ht="13.5" customHeight="1"/>
    <row r="83" spans="1:33" s="92" customFormat="1" ht="54" customHeight="1"/>
    <row r="84" spans="1:33" s="92" customFormat="1" ht="36" customHeight="1"/>
    <row r="85" spans="1:33" s="97" customFormat="1" ht="36" customHeight="1">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row>
    <row r="86" spans="1:33" s="92" customForma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13.5" customHeight="1"/>
    <row r="93" spans="1:33" s="92" customFormat="1" ht="13.5" customHeight="1"/>
    <row r="94" spans="1:33" s="92" customFormat="1" ht="13.5" customHeight="1"/>
    <row r="95" spans="1:33" s="92" customFormat="1" ht="27" customHeight="1"/>
    <row r="96" spans="1:33" s="92" customFormat="1" ht="13.5" customHeight="1"/>
    <row r="97" s="92" customFormat="1" ht="13.5" customHeight="1"/>
    <row r="98" s="92" customFormat="1" ht="13.5" customHeight="1"/>
    <row r="99" s="92" customFormat="1" ht="13.5" customHeight="1"/>
    <row r="100" s="92" customFormat="1" ht="13.5" customHeight="1"/>
    <row r="101" s="92" customForma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13.5" customHeight="1"/>
    <row r="112" s="92" customFormat="1" ht="13.5" customHeight="1"/>
    <row r="113" s="92" customFormat="1" ht="13.5" customHeight="1"/>
    <row r="114" s="92" customFormat="1" ht="27" customHeight="1"/>
    <row r="115" s="92" customFormat="1" ht="13.5" customHeight="1"/>
    <row r="116" s="92" customFormat="1" ht="27"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13.5" customHeight="1"/>
    <row r="124" s="92" customFormat="1" ht="13.5" customHeight="1"/>
    <row r="125" s="92" customFormat="1" ht="13.5" customHeight="1"/>
    <row r="126" s="92" customFormat="1" ht="27" customHeight="1"/>
    <row r="127" s="92" customFormat="1" ht="27" customHeight="1"/>
    <row r="130" s="92" customFormat="1"/>
    <row r="131" s="92" customFormat="1"/>
    <row r="148" s="92" customFormat="1" ht="40.5" customHeight="1"/>
    <row r="176" s="92" customFormat="1" ht="13.5" customHeight="1"/>
    <row r="191" s="92" customFormat="1" ht="13.5" customHeight="1"/>
    <row r="200" s="92" customFormat="1" ht="40.5" customHeight="1"/>
    <row r="201" s="92" customFormat="1" ht="40.5" customHeight="1"/>
  </sheetData>
  <mergeCells count="113">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 ref="A60:B60"/>
    <mergeCell ref="C60:AC60"/>
    <mergeCell ref="A61:B61"/>
    <mergeCell ref="C61:AC61"/>
    <mergeCell ref="A62:B62"/>
    <mergeCell ref="C62:AC62"/>
    <mergeCell ref="A57:B57"/>
    <mergeCell ref="C57:AC57"/>
    <mergeCell ref="A58:B58"/>
    <mergeCell ref="C58:AC58"/>
    <mergeCell ref="A59:B59"/>
    <mergeCell ref="C59:AC59"/>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42:B42"/>
    <mergeCell ref="C42:AC42"/>
    <mergeCell ref="A45:AC45"/>
    <mergeCell ref="A46:E46"/>
    <mergeCell ref="F46:J46"/>
    <mergeCell ref="K46:L46"/>
    <mergeCell ref="M46:Q46"/>
    <mergeCell ref="R46:S46"/>
    <mergeCell ref="T46:V46"/>
    <mergeCell ref="W46:AB46"/>
    <mergeCell ref="A39:B39"/>
    <mergeCell ref="C39:AC39"/>
    <mergeCell ref="A40:B40"/>
    <mergeCell ref="C40:AC40"/>
    <mergeCell ref="A41:B41"/>
    <mergeCell ref="C41:AC41"/>
    <mergeCell ref="A36:B36"/>
    <mergeCell ref="C36:AC36"/>
    <mergeCell ref="A37:B37"/>
    <mergeCell ref="C37:AC37"/>
    <mergeCell ref="A38:B38"/>
    <mergeCell ref="C38:AC38"/>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B8:E8"/>
    <mergeCell ref="F8:M8"/>
    <mergeCell ref="N8:U8"/>
    <mergeCell ref="V8:AC8"/>
    <mergeCell ref="B9:E9"/>
    <mergeCell ref="F9:M9"/>
    <mergeCell ref="N9:U9"/>
    <mergeCell ref="V9:AC9"/>
    <mergeCell ref="A2:AG2"/>
    <mergeCell ref="A3:AG3"/>
    <mergeCell ref="B7:E7"/>
    <mergeCell ref="F7:M7"/>
    <mergeCell ref="N7:U7"/>
    <mergeCell ref="V7:AC7"/>
  </mergeCells>
  <phoneticPr fontId="3"/>
  <dataValidations count="4">
    <dataValidation type="list" allowBlank="1" showInputMessage="1" showErrorMessage="1" prompt="7～11を選択" sqref="O73 O75">
      <formula1>"7,8,9,10,11"</formula1>
    </dataValidation>
    <dataValidation type="list" allowBlank="1" showInputMessage="1" showErrorMessage="1" prompt="該当する場合に「○」を記載" sqref="B73:B74">
      <formula1>"　,〇,"</formula1>
    </dataValidation>
    <dataValidation type="list" allowBlank="1" showInputMessage="1" prompt="該当する項目に「〇」を記載" sqref="A34:B42 K46:L47 R46:S47 A53:B62">
      <formula1>"　,〇,"</formula1>
    </dataValidation>
    <dataValidation type="list" allowBlank="1" showInputMessage="1" showErrorMessage="1" prompt="該当する場合に「✓」を選択" sqref="A32:B32">
      <formula1>"　,✓,"</formula1>
    </dataValidation>
  </dataValidations>
  <pageMargins left="0.7" right="0.7" top="0.75" bottom="0.75" header="0.3" footer="0.3"/>
  <pageSetup paperSize="9" orientation="portrait"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FFCC"/>
  </sheetPr>
  <dimension ref="A1:S77"/>
  <sheetViews>
    <sheetView showGridLines="0" view="pageBreakPreview" zoomScale="144" zoomScaleNormal="80" zoomScaleSheetLayoutView="90" workbookViewId="0">
      <selection activeCell="A10" sqref="A10:P12"/>
    </sheetView>
  </sheetViews>
  <sheetFormatPr defaultRowHeight="13.5"/>
  <cols>
    <col min="1" max="10" width="6.875" customWidth="1"/>
    <col min="11" max="11" width="6.875" style="742" customWidth="1"/>
    <col min="12" max="16" width="6.875" customWidth="1"/>
    <col min="17" max="21" width="2.875" customWidth="1"/>
  </cols>
  <sheetData>
    <row r="1" spans="1:16" s="19" customFormat="1" ht="15.6" customHeight="1">
      <c r="A1" s="94"/>
      <c r="B1" s="94"/>
      <c r="C1" s="94"/>
      <c r="D1" s="94"/>
      <c r="E1" s="94"/>
      <c r="F1" s="94"/>
      <c r="G1" s="94"/>
      <c r="H1" s="94"/>
      <c r="I1" s="94"/>
      <c r="J1" s="94"/>
      <c r="K1" s="94"/>
      <c r="L1" s="94"/>
      <c r="M1" s="94"/>
      <c r="N1" s="94"/>
      <c r="O1" s="94"/>
      <c r="P1" s="93"/>
    </row>
    <row r="2" spans="1:16" s="94" customFormat="1" ht="18" customHeight="1">
      <c r="A2" s="95" t="s">
        <v>214</v>
      </c>
      <c r="P2" s="93"/>
    </row>
    <row r="3" spans="1:16" s="19" customFormat="1" ht="15" customHeight="1" thickBot="1">
      <c r="A3" s="1744" t="s">
        <v>215</v>
      </c>
      <c r="B3" s="1745"/>
      <c r="C3" s="1746" t="str">
        <f>はじめに!D4</f>
        <v>△△市</v>
      </c>
      <c r="D3" s="1747"/>
      <c r="E3" s="94" t="s">
        <v>347</v>
      </c>
      <c r="F3" s="94"/>
      <c r="G3" s="94"/>
      <c r="H3" s="94"/>
      <c r="I3" s="94"/>
      <c r="J3" s="94"/>
      <c r="K3" s="94"/>
      <c r="L3" s="94"/>
      <c r="M3" s="94"/>
      <c r="N3" s="94"/>
      <c r="O3" s="94"/>
      <c r="P3" s="93"/>
    </row>
    <row r="4" spans="1:16" s="19" customFormat="1" ht="15.75" customHeight="1">
      <c r="A4" s="1748" t="s">
        <v>216</v>
      </c>
      <c r="B4" s="1742" t="s">
        <v>217</v>
      </c>
      <c r="C4" s="1742" t="s">
        <v>211</v>
      </c>
      <c r="D4" s="1742" t="s">
        <v>212</v>
      </c>
      <c r="E4" s="1742" t="s">
        <v>218</v>
      </c>
      <c r="F4" s="1742" t="s">
        <v>109</v>
      </c>
      <c r="G4" s="1742" t="s">
        <v>219</v>
      </c>
      <c r="H4" s="1742" t="s">
        <v>220</v>
      </c>
      <c r="I4" s="1742" t="s">
        <v>221</v>
      </c>
      <c r="J4" s="1750" t="s">
        <v>2025</v>
      </c>
      <c r="K4" s="1751"/>
      <c r="L4" s="1742" t="s">
        <v>222</v>
      </c>
      <c r="M4" s="1742" t="s">
        <v>223</v>
      </c>
      <c r="N4" s="1742" t="s">
        <v>224</v>
      </c>
      <c r="O4" s="1742" t="s">
        <v>2028</v>
      </c>
      <c r="P4" s="1742" t="s">
        <v>225</v>
      </c>
    </row>
    <row r="5" spans="1:16" s="845" customFormat="1" ht="46.15" customHeight="1" thickBot="1">
      <c r="A5" s="1749"/>
      <c r="B5" s="1743"/>
      <c r="C5" s="1743"/>
      <c r="D5" s="1743"/>
      <c r="E5" s="1743"/>
      <c r="F5" s="1743"/>
      <c r="G5" s="1743"/>
      <c r="H5" s="1743"/>
      <c r="I5" s="1743"/>
      <c r="J5" s="937" t="s">
        <v>2026</v>
      </c>
      <c r="K5" s="937" t="s">
        <v>2027</v>
      </c>
      <c r="L5" s="1743"/>
      <c r="M5" s="1743"/>
      <c r="N5" s="1743"/>
      <c r="O5" s="1743"/>
      <c r="P5" s="1743"/>
    </row>
    <row r="6" spans="1:16" s="19" customFormat="1" ht="72" customHeight="1" thickBot="1">
      <c r="A6" s="881"/>
      <c r="B6" s="882"/>
      <c r="C6" s="882"/>
      <c r="D6" s="882"/>
      <c r="E6" s="882"/>
      <c r="F6" s="882"/>
      <c r="G6" s="882"/>
      <c r="H6" s="882"/>
      <c r="I6" s="882"/>
      <c r="J6" s="882"/>
      <c r="K6" s="882"/>
      <c r="L6" s="882"/>
      <c r="M6" s="882"/>
      <c r="N6" s="882"/>
      <c r="O6" s="882"/>
      <c r="P6" s="882"/>
    </row>
    <row r="7" spans="1:16" s="19" customFormat="1" ht="15.6" customHeight="1">
      <c r="A7" s="89"/>
      <c r="B7" s="89"/>
      <c r="C7" s="89"/>
      <c r="D7" s="89"/>
      <c r="E7" s="89"/>
      <c r="F7" s="89"/>
      <c r="G7" s="89"/>
      <c r="H7" s="89"/>
      <c r="I7" s="89"/>
      <c r="J7" s="89"/>
      <c r="K7" s="89"/>
      <c r="L7" s="89"/>
      <c r="M7" s="89"/>
      <c r="N7" s="89"/>
      <c r="O7" s="89"/>
      <c r="P7" s="96"/>
    </row>
    <row r="8" spans="1:16" s="431" customFormat="1" ht="15.6" customHeight="1">
      <c r="A8" s="89"/>
      <c r="B8" s="89"/>
      <c r="C8" s="89"/>
      <c r="D8" s="89"/>
      <c r="E8" s="89"/>
      <c r="F8" s="89"/>
      <c r="G8" s="89"/>
      <c r="H8" s="89"/>
      <c r="I8" s="89"/>
      <c r="J8" s="89"/>
      <c r="K8" s="89"/>
      <c r="L8" s="89"/>
      <c r="M8" s="89"/>
      <c r="N8" s="89"/>
      <c r="O8" s="89"/>
      <c r="P8" s="96"/>
    </row>
    <row r="9" spans="1:16" s="431" customFormat="1" ht="15.6" customHeight="1">
      <c r="A9" s="89" t="s">
        <v>1960</v>
      </c>
      <c r="B9" s="89"/>
      <c r="C9" s="89"/>
      <c r="D9" s="89"/>
      <c r="E9" s="89"/>
      <c r="F9" s="89"/>
      <c r="G9" s="89"/>
      <c r="H9" s="89"/>
      <c r="I9" s="89"/>
      <c r="J9" s="89"/>
      <c r="K9" s="89"/>
      <c r="L9" s="89"/>
      <c r="M9" s="89"/>
      <c r="N9" s="89"/>
      <c r="O9" s="89"/>
      <c r="P9" s="96"/>
    </row>
    <row r="10" spans="1:16" s="431" customFormat="1" ht="15.6" customHeight="1">
      <c r="A10" s="1077" t="s">
        <v>2029</v>
      </c>
      <c r="B10" s="1077"/>
      <c r="C10" s="1077"/>
      <c r="D10" s="1077"/>
      <c r="E10" s="1077"/>
      <c r="F10" s="1077"/>
      <c r="G10" s="1077"/>
      <c r="H10" s="1077"/>
      <c r="I10" s="1077"/>
      <c r="J10" s="1077"/>
      <c r="K10" s="1077"/>
      <c r="L10" s="1077"/>
      <c r="M10" s="1077"/>
      <c r="N10" s="1077"/>
      <c r="O10" s="1077"/>
      <c r="P10" s="1077"/>
    </row>
    <row r="11" spans="1:16" s="431" customFormat="1" ht="15.6" customHeight="1">
      <c r="A11" s="1077"/>
      <c r="B11" s="1077"/>
      <c r="C11" s="1077"/>
      <c r="D11" s="1077"/>
      <c r="E11" s="1077"/>
      <c r="F11" s="1077"/>
      <c r="G11" s="1077"/>
      <c r="H11" s="1077"/>
      <c r="I11" s="1077"/>
      <c r="J11" s="1077"/>
      <c r="K11" s="1077"/>
      <c r="L11" s="1077"/>
      <c r="M11" s="1077"/>
      <c r="N11" s="1077"/>
      <c r="O11" s="1077"/>
      <c r="P11" s="1077"/>
    </row>
    <row r="12" spans="1:16" s="431" customFormat="1" ht="15.6" customHeight="1">
      <c r="A12" s="1077"/>
      <c r="B12" s="1077"/>
      <c r="C12" s="1077"/>
      <c r="D12" s="1077"/>
      <c r="E12" s="1077"/>
      <c r="F12" s="1077"/>
      <c r="G12" s="1077"/>
      <c r="H12" s="1077"/>
      <c r="I12" s="1077"/>
      <c r="J12" s="1077"/>
      <c r="K12" s="1077"/>
      <c r="L12" s="1077"/>
      <c r="M12" s="1077"/>
      <c r="N12" s="1077"/>
      <c r="O12" s="1077"/>
      <c r="P12" s="1077"/>
    </row>
    <row r="13" spans="1:16" s="431" customFormat="1" ht="15.6" customHeight="1">
      <c r="A13" s="1070" t="s">
        <v>2030</v>
      </c>
      <c r="B13" s="1070"/>
      <c r="C13" s="1070"/>
      <c r="D13" s="1070"/>
      <c r="E13" s="1070"/>
      <c r="F13" s="1070"/>
      <c r="G13" s="1070"/>
      <c r="H13" s="1070"/>
      <c r="I13" s="1070"/>
      <c r="J13" s="1070"/>
      <c r="K13" s="1070"/>
      <c r="L13" s="1070"/>
      <c r="M13" s="1070"/>
      <c r="N13" s="1070"/>
      <c r="O13" s="1070"/>
      <c r="P13" s="1070"/>
    </row>
    <row r="14" spans="1:16" s="431" customFormat="1" ht="15.6" customHeight="1">
      <c r="A14" s="1070" t="s">
        <v>2031</v>
      </c>
      <c r="B14" s="1070"/>
      <c r="C14" s="1070"/>
      <c r="D14" s="1070"/>
      <c r="E14" s="1070"/>
      <c r="F14" s="1070"/>
      <c r="G14" s="1070"/>
      <c r="H14" s="1070"/>
      <c r="I14" s="1070"/>
      <c r="J14" s="1070"/>
      <c r="K14" s="1070"/>
      <c r="L14" s="1070"/>
      <c r="M14" s="1070"/>
      <c r="N14" s="1070"/>
      <c r="O14" s="1070"/>
      <c r="P14" s="1070"/>
    </row>
    <row r="15" spans="1:16" s="431" customFormat="1" ht="15.6" customHeight="1">
      <c r="A15" s="1070" t="s">
        <v>2032</v>
      </c>
      <c r="B15" s="1070"/>
      <c r="C15" s="1070"/>
      <c r="D15" s="1070"/>
      <c r="E15" s="1070"/>
      <c r="F15" s="1070"/>
      <c r="G15" s="1070"/>
      <c r="H15" s="1070"/>
      <c r="I15" s="1070"/>
      <c r="J15" s="1070"/>
      <c r="K15" s="1070"/>
      <c r="L15" s="1070"/>
      <c r="M15" s="1070"/>
      <c r="N15" s="1070"/>
      <c r="O15" s="1070"/>
      <c r="P15" s="1070"/>
    </row>
    <row r="16" spans="1:16" s="431" customFormat="1" ht="15.6" customHeight="1">
      <c r="A16" s="89"/>
      <c r="B16" s="89"/>
      <c r="C16" s="89"/>
      <c r="D16" s="89"/>
      <c r="E16" s="89"/>
      <c r="F16" s="89"/>
      <c r="G16" s="89"/>
      <c r="H16" s="89"/>
      <c r="I16" s="89"/>
      <c r="J16" s="89"/>
      <c r="K16" s="89"/>
      <c r="L16" s="89"/>
      <c r="M16" s="89"/>
      <c r="N16" s="89"/>
      <c r="O16" s="89"/>
      <c r="P16" s="96"/>
    </row>
    <row r="17" spans="1:19" s="431" customFormat="1" ht="15.6" customHeight="1">
      <c r="A17" s="89"/>
      <c r="B17" s="89"/>
      <c r="C17" s="89"/>
      <c r="D17" s="89"/>
      <c r="E17" s="89"/>
      <c r="F17" s="89"/>
      <c r="G17" s="89"/>
      <c r="H17" s="89"/>
      <c r="I17" s="89"/>
      <c r="J17" s="89"/>
      <c r="K17" s="89"/>
      <c r="L17" s="89"/>
      <c r="M17" s="89"/>
      <c r="N17" s="89"/>
      <c r="O17" s="89"/>
      <c r="P17" s="96"/>
    </row>
    <row r="18" spans="1:19" s="19" customFormat="1" ht="15.6" customHeight="1">
      <c r="A18" s="89" t="s">
        <v>226</v>
      </c>
      <c r="B18" s="89"/>
      <c r="C18" s="89"/>
      <c r="D18" s="89"/>
      <c r="E18" s="89"/>
      <c r="F18" s="89"/>
      <c r="G18" s="89"/>
      <c r="H18" s="89"/>
      <c r="I18" s="89"/>
      <c r="J18" s="89"/>
      <c r="K18" s="89"/>
      <c r="L18" s="89"/>
      <c r="M18" s="89"/>
      <c r="N18" s="89"/>
      <c r="O18" s="89"/>
      <c r="P18" s="96"/>
    </row>
    <row r="19" spans="1:19" s="19" customFormat="1" ht="15.6" customHeight="1">
      <c r="A19" s="1077" t="s">
        <v>262</v>
      </c>
      <c r="B19" s="1077"/>
      <c r="C19" s="1077"/>
      <c r="D19" s="1077"/>
      <c r="E19" s="1077"/>
      <c r="F19" s="1077"/>
      <c r="G19" s="1077"/>
      <c r="H19" s="1077"/>
      <c r="I19" s="1077"/>
      <c r="J19" s="1077"/>
      <c r="K19" s="1077"/>
      <c r="L19" s="1077"/>
      <c r="M19" s="1077"/>
      <c r="N19" s="1077"/>
      <c r="O19" s="1077"/>
      <c r="P19" s="1077"/>
    </row>
    <row r="20" spans="1:19" s="19" customFormat="1" ht="15.6" customHeight="1">
      <c r="A20" s="1077"/>
      <c r="B20" s="1077"/>
      <c r="C20" s="1077"/>
      <c r="D20" s="1077"/>
      <c r="E20" s="1077"/>
      <c r="F20" s="1077"/>
      <c r="G20" s="1077"/>
      <c r="H20" s="1077"/>
      <c r="I20" s="1077"/>
      <c r="J20" s="1077"/>
      <c r="K20" s="1077"/>
      <c r="L20" s="1077"/>
      <c r="M20" s="1077"/>
      <c r="N20" s="1077"/>
      <c r="O20" s="1077"/>
      <c r="P20" s="1077"/>
    </row>
    <row r="21" spans="1:19" s="19" customFormat="1" ht="15.6" customHeight="1">
      <c r="A21" s="1077"/>
      <c r="B21" s="1077"/>
      <c r="C21" s="1077"/>
      <c r="D21" s="1077"/>
      <c r="E21" s="1077"/>
      <c r="F21" s="1077"/>
      <c r="G21" s="1077"/>
      <c r="H21" s="1077"/>
      <c r="I21" s="1077"/>
      <c r="J21" s="1077"/>
      <c r="K21" s="1077"/>
      <c r="L21" s="1077"/>
      <c r="M21" s="1077"/>
      <c r="N21" s="1077"/>
      <c r="O21" s="1077"/>
      <c r="P21" s="1077"/>
    </row>
    <row r="22" spans="1:19" s="19" customFormat="1" ht="15.6" customHeight="1">
      <c r="A22" s="89" t="s">
        <v>227</v>
      </c>
      <c r="B22" s="89"/>
      <c r="C22" s="89"/>
      <c r="D22" s="89"/>
      <c r="E22" s="89"/>
      <c r="F22" s="89"/>
      <c r="G22" s="89"/>
      <c r="H22" s="89"/>
      <c r="I22" s="89"/>
      <c r="J22" s="89"/>
      <c r="K22" s="89"/>
      <c r="L22" s="89"/>
      <c r="M22" s="89"/>
      <c r="N22" s="89"/>
      <c r="O22" s="89"/>
      <c r="P22" s="96"/>
    </row>
    <row r="23" spans="1:19" s="19" customFormat="1" ht="15.6" customHeight="1">
      <c r="A23" s="89" t="s">
        <v>228</v>
      </c>
      <c r="B23" s="89"/>
      <c r="C23" s="89"/>
      <c r="D23" s="89"/>
      <c r="E23" s="89"/>
      <c r="F23" s="89"/>
      <c r="G23" s="89"/>
      <c r="H23" s="89"/>
      <c r="I23" s="89"/>
      <c r="J23" s="89"/>
      <c r="K23" s="89"/>
      <c r="L23" s="89"/>
      <c r="M23" s="89"/>
      <c r="N23" s="89"/>
      <c r="O23" s="89"/>
      <c r="P23" s="96"/>
    </row>
    <row r="24" spans="1:19" s="106" customFormat="1" ht="15.6" customHeight="1">
      <c r="A24" s="89"/>
      <c r="B24" s="89"/>
      <c r="C24" s="89"/>
      <c r="D24" s="89"/>
      <c r="E24" s="89"/>
      <c r="F24" s="89"/>
      <c r="G24" s="89"/>
      <c r="H24" s="89"/>
      <c r="I24" s="89"/>
      <c r="J24" s="89"/>
      <c r="K24" s="89"/>
      <c r="L24" s="89"/>
      <c r="M24" s="89"/>
      <c r="N24" s="89"/>
      <c r="O24" s="89"/>
      <c r="P24" s="96"/>
    </row>
    <row r="25" spans="1:19" s="19" customFormat="1" ht="15.6" customHeight="1">
      <c r="A25" s="89" t="s">
        <v>214</v>
      </c>
      <c r="B25" s="89"/>
      <c r="C25" s="89"/>
      <c r="D25" s="89"/>
      <c r="E25" s="89"/>
      <c r="F25" s="89"/>
      <c r="G25" s="89"/>
      <c r="H25" s="89"/>
      <c r="I25" s="89"/>
      <c r="J25" s="89"/>
      <c r="K25" s="89"/>
      <c r="L25" s="89"/>
      <c r="M25" s="89"/>
      <c r="N25" s="89"/>
      <c r="O25" s="89"/>
      <c r="P25" s="96"/>
    </row>
    <row r="26" spans="1:19" s="117" customFormat="1" ht="15.6" customHeight="1">
      <c r="A26" s="1077" t="s">
        <v>1961</v>
      </c>
      <c r="B26" s="1265"/>
      <c r="C26" s="1265"/>
      <c r="D26" s="1265"/>
      <c r="E26" s="1265"/>
      <c r="F26" s="1265"/>
      <c r="G26" s="1265"/>
      <c r="H26" s="1265"/>
      <c r="I26" s="1265"/>
      <c r="J26" s="1265"/>
      <c r="K26" s="1265"/>
      <c r="L26" s="1265"/>
      <c r="M26" s="1265"/>
      <c r="N26" s="1265"/>
      <c r="O26" s="1265"/>
      <c r="P26" s="1265"/>
      <c r="Q26" s="116"/>
      <c r="R26" s="116"/>
      <c r="S26" s="116"/>
    </row>
    <row r="27" spans="1:19" s="117" customFormat="1" ht="15.6" customHeight="1">
      <c r="A27" s="1265"/>
      <c r="B27" s="1265"/>
      <c r="C27" s="1265"/>
      <c r="D27" s="1265"/>
      <c r="E27" s="1265"/>
      <c r="F27" s="1265"/>
      <c r="G27" s="1265"/>
      <c r="H27" s="1265"/>
      <c r="I27" s="1265"/>
      <c r="J27" s="1265"/>
      <c r="K27" s="1265"/>
      <c r="L27" s="1265"/>
      <c r="M27" s="1265"/>
      <c r="N27" s="1265"/>
      <c r="O27" s="1265"/>
      <c r="P27" s="1265"/>
      <c r="Q27" s="116"/>
      <c r="R27" s="116"/>
      <c r="S27" s="116"/>
    </row>
    <row r="28" spans="1:19" s="19" customFormat="1" ht="15.6" customHeight="1">
      <c r="A28" s="1070" t="s">
        <v>1962</v>
      </c>
      <c r="B28" s="1070"/>
      <c r="C28" s="1070"/>
      <c r="D28" s="1070"/>
      <c r="E28" s="1070"/>
      <c r="F28" s="1070"/>
      <c r="G28" s="1070"/>
      <c r="H28" s="1070"/>
      <c r="I28" s="1070"/>
      <c r="J28" s="1070"/>
      <c r="K28" s="1070"/>
      <c r="L28" s="1070"/>
      <c r="M28" s="1070"/>
      <c r="N28" s="1070"/>
      <c r="O28" s="1070"/>
      <c r="P28" s="1070"/>
    </row>
    <row r="29" spans="1:19" s="19" customFormat="1" ht="15.6" customHeight="1">
      <c r="A29" s="1077" t="s">
        <v>1963</v>
      </c>
      <c r="B29" s="1077"/>
      <c r="C29" s="1077"/>
      <c r="D29" s="1077"/>
      <c r="E29" s="1077"/>
      <c r="F29" s="1077"/>
      <c r="G29" s="1077"/>
      <c r="H29" s="1077"/>
      <c r="I29" s="1077"/>
      <c r="J29" s="1077"/>
      <c r="K29" s="1077"/>
      <c r="L29" s="1077"/>
      <c r="M29" s="1077"/>
      <c r="N29" s="1077"/>
      <c r="O29" s="1077"/>
      <c r="P29" s="1077"/>
    </row>
    <row r="30" spans="1:19" s="19" customFormat="1" ht="15.6" customHeight="1">
      <c r="A30" s="1077"/>
      <c r="B30" s="1077"/>
      <c r="C30" s="1077"/>
      <c r="D30" s="1077"/>
      <c r="E30" s="1077"/>
      <c r="F30" s="1077"/>
      <c r="G30" s="1077"/>
      <c r="H30" s="1077"/>
      <c r="I30" s="1077"/>
      <c r="J30" s="1077"/>
      <c r="K30" s="1077"/>
      <c r="L30" s="1077"/>
      <c r="M30" s="1077"/>
      <c r="N30" s="1077"/>
      <c r="O30" s="1077"/>
      <c r="P30" s="1077"/>
    </row>
    <row r="31" spans="1:19" s="19" customFormat="1" ht="15.6" customHeight="1">
      <c r="A31" s="89"/>
      <c r="B31" s="89"/>
      <c r="C31" s="89"/>
      <c r="D31" s="89"/>
      <c r="E31" s="89"/>
      <c r="F31" s="89"/>
      <c r="G31" s="89"/>
      <c r="H31" s="89"/>
      <c r="I31" s="89"/>
      <c r="J31" s="89"/>
      <c r="K31" s="89"/>
      <c r="L31" s="89"/>
      <c r="M31" s="89"/>
      <c r="N31" s="89"/>
      <c r="O31" s="89"/>
      <c r="P31" s="96"/>
    </row>
    <row r="32" spans="1:19" s="19" customFormat="1" ht="15.6" customHeight="1">
      <c r="A32" s="89"/>
      <c r="B32" s="89"/>
      <c r="C32" s="89"/>
      <c r="D32" s="89"/>
      <c r="F32" s="89"/>
      <c r="G32" s="89"/>
      <c r="H32" s="89"/>
      <c r="I32" s="89"/>
      <c r="J32" s="89"/>
      <c r="K32" s="89"/>
      <c r="L32" s="89"/>
      <c r="M32" s="89"/>
      <c r="N32" s="89"/>
      <c r="O32" s="89"/>
      <c r="P32" s="96"/>
    </row>
    <row r="33" spans="1:16" s="19" customFormat="1" ht="36" customHeight="1">
      <c r="K33" s="845"/>
    </row>
    <row r="34" spans="1:16" s="19" customFormat="1" ht="18" customHeight="1">
      <c r="A34"/>
      <c r="B34"/>
      <c r="C34"/>
      <c r="D34"/>
      <c r="E34"/>
      <c r="F34"/>
      <c r="G34"/>
      <c r="H34"/>
      <c r="I34"/>
      <c r="J34"/>
      <c r="K34" s="742"/>
      <c r="L34"/>
      <c r="M34"/>
      <c r="N34"/>
      <c r="O34"/>
      <c r="P34"/>
    </row>
    <row r="35" spans="1:16" s="19" customFormat="1" ht="18" customHeight="1">
      <c r="A35"/>
      <c r="B35"/>
      <c r="C35"/>
      <c r="D35"/>
      <c r="E35"/>
      <c r="F35"/>
      <c r="G35"/>
      <c r="H35"/>
      <c r="I35"/>
      <c r="J35"/>
      <c r="K35" s="742"/>
      <c r="L35"/>
      <c r="M35"/>
      <c r="N35"/>
      <c r="O35"/>
      <c r="P35"/>
    </row>
    <row r="36" spans="1:16" s="19" customFormat="1" ht="18" customHeight="1">
      <c r="A36"/>
      <c r="B36"/>
      <c r="C36"/>
      <c r="D36"/>
      <c r="E36"/>
      <c r="F36"/>
      <c r="G36"/>
      <c r="H36"/>
      <c r="I36"/>
      <c r="J36"/>
      <c r="K36" s="742"/>
      <c r="L36"/>
      <c r="M36"/>
      <c r="N36"/>
      <c r="O36"/>
      <c r="P36"/>
    </row>
    <row r="37" spans="1:16" s="19" customFormat="1" ht="18" customHeight="1">
      <c r="A37"/>
      <c r="B37"/>
      <c r="C37"/>
      <c r="D37"/>
      <c r="E37"/>
      <c r="F37"/>
      <c r="G37"/>
      <c r="H37"/>
      <c r="I37"/>
      <c r="J37"/>
      <c r="K37" s="742"/>
      <c r="L37"/>
      <c r="M37"/>
      <c r="N37"/>
      <c r="O37"/>
      <c r="P37"/>
    </row>
    <row r="38" spans="1:16" s="19" customFormat="1" ht="18" customHeight="1">
      <c r="A38"/>
      <c r="B38"/>
      <c r="C38"/>
      <c r="D38"/>
      <c r="E38"/>
      <c r="F38"/>
      <c r="G38"/>
      <c r="H38"/>
      <c r="I38"/>
      <c r="J38"/>
      <c r="K38" s="742"/>
      <c r="L38"/>
      <c r="M38"/>
      <c r="N38"/>
      <c r="O38"/>
      <c r="P38"/>
    </row>
    <row r="39" spans="1:16" s="19" customFormat="1" ht="18" customHeight="1">
      <c r="A39"/>
      <c r="B39"/>
      <c r="C39"/>
      <c r="D39"/>
      <c r="E39"/>
      <c r="F39"/>
      <c r="G39"/>
      <c r="H39"/>
      <c r="I39"/>
      <c r="J39"/>
      <c r="K39" s="742"/>
      <c r="L39"/>
      <c r="M39"/>
      <c r="N39"/>
      <c r="O39"/>
      <c r="P39"/>
    </row>
    <row r="40" spans="1:16" s="19" customFormat="1" ht="18" customHeight="1">
      <c r="A40"/>
      <c r="B40"/>
      <c r="C40"/>
      <c r="D40"/>
      <c r="E40"/>
      <c r="F40"/>
      <c r="G40"/>
      <c r="H40"/>
      <c r="I40"/>
      <c r="J40"/>
      <c r="K40" s="742"/>
      <c r="L40"/>
      <c r="M40"/>
      <c r="N40"/>
      <c r="O40"/>
      <c r="P40"/>
    </row>
    <row r="41" spans="1:16" s="19" customFormat="1" ht="18" customHeight="1">
      <c r="A41"/>
      <c r="B41"/>
      <c r="C41"/>
      <c r="D41"/>
      <c r="E41"/>
      <c r="F41"/>
      <c r="G41"/>
      <c r="H41"/>
      <c r="I41"/>
      <c r="J41"/>
      <c r="K41" s="742"/>
      <c r="L41"/>
      <c r="M41"/>
      <c r="N41"/>
      <c r="O41"/>
      <c r="P41"/>
    </row>
    <row r="42" spans="1:16" s="19" customFormat="1" ht="18" customHeight="1">
      <c r="A42"/>
      <c r="B42"/>
      <c r="C42"/>
      <c r="D42"/>
      <c r="E42"/>
      <c r="F42"/>
      <c r="G42"/>
      <c r="H42"/>
      <c r="I42"/>
      <c r="J42"/>
      <c r="K42" s="742"/>
      <c r="L42"/>
      <c r="M42"/>
      <c r="N42"/>
      <c r="O42"/>
      <c r="P42"/>
    </row>
    <row r="43" spans="1:16" s="19" customFormat="1" ht="18" customHeight="1">
      <c r="A43"/>
      <c r="B43"/>
      <c r="C43"/>
      <c r="D43"/>
      <c r="E43"/>
      <c r="F43"/>
      <c r="G43"/>
      <c r="H43"/>
      <c r="I43"/>
      <c r="J43"/>
      <c r="K43" s="742"/>
      <c r="L43"/>
      <c r="M43"/>
      <c r="N43"/>
      <c r="O43"/>
      <c r="P43"/>
    </row>
    <row r="44" spans="1:16" s="19" customFormat="1" ht="18" customHeight="1">
      <c r="A44"/>
      <c r="B44"/>
      <c r="C44"/>
      <c r="D44"/>
      <c r="E44"/>
      <c r="F44"/>
      <c r="G44"/>
      <c r="H44"/>
      <c r="I44"/>
      <c r="J44"/>
      <c r="K44" s="742"/>
      <c r="L44"/>
      <c r="M44"/>
      <c r="N44"/>
      <c r="O44"/>
      <c r="P44"/>
    </row>
    <row r="45" spans="1:16" s="19" customFormat="1" ht="18" customHeight="1">
      <c r="A45"/>
      <c r="B45"/>
      <c r="C45"/>
      <c r="D45"/>
      <c r="E45"/>
      <c r="F45"/>
      <c r="G45"/>
      <c r="H45"/>
      <c r="I45"/>
      <c r="J45"/>
      <c r="K45" s="742"/>
      <c r="L45"/>
      <c r="M45"/>
      <c r="N45"/>
      <c r="O45"/>
      <c r="P45"/>
    </row>
    <row r="46" spans="1:16" s="19" customFormat="1" ht="18" customHeight="1">
      <c r="A46"/>
      <c r="B46"/>
      <c r="C46"/>
      <c r="D46"/>
      <c r="E46"/>
      <c r="F46"/>
      <c r="G46"/>
      <c r="H46"/>
      <c r="I46"/>
      <c r="J46"/>
      <c r="K46" s="742"/>
      <c r="L46"/>
      <c r="M46"/>
      <c r="N46"/>
      <c r="O46"/>
      <c r="P46"/>
    </row>
    <row r="47" spans="1:16" s="19" customFormat="1" ht="18" customHeight="1">
      <c r="A47"/>
      <c r="B47"/>
      <c r="C47"/>
      <c r="D47"/>
      <c r="E47"/>
      <c r="F47"/>
      <c r="G47"/>
      <c r="H47"/>
      <c r="I47"/>
      <c r="J47"/>
      <c r="K47" s="742"/>
      <c r="L47"/>
      <c r="M47"/>
      <c r="N47"/>
      <c r="O47"/>
      <c r="P47"/>
    </row>
    <row r="48" spans="1:16" s="19" customFormat="1" ht="18" customHeight="1">
      <c r="A48"/>
      <c r="B48"/>
      <c r="C48"/>
      <c r="D48"/>
      <c r="E48"/>
      <c r="F48"/>
      <c r="G48"/>
      <c r="H48"/>
      <c r="I48"/>
      <c r="J48"/>
      <c r="K48" s="742"/>
      <c r="L48"/>
      <c r="M48"/>
      <c r="N48"/>
      <c r="O48"/>
      <c r="P48"/>
    </row>
    <row r="49" spans="1:19" s="19" customFormat="1" ht="18" customHeight="1">
      <c r="A49"/>
      <c r="B49"/>
      <c r="C49"/>
      <c r="D49"/>
      <c r="E49"/>
      <c r="F49"/>
      <c r="G49"/>
      <c r="H49"/>
      <c r="I49"/>
      <c r="J49"/>
      <c r="K49" s="742"/>
      <c r="L49"/>
      <c r="M49"/>
      <c r="N49"/>
      <c r="O49"/>
      <c r="P49"/>
    </row>
    <row r="50" spans="1:19" s="19" customFormat="1" ht="18" customHeight="1">
      <c r="A50"/>
      <c r="B50"/>
      <c r="C50"/>
      <c r="D50"/>
      <c r="E50"/>
      <c r="F50"/>
      <c r="G50"/>
      <c r="H50"/>
      <c r="I50"/>
      <c r="J50"/>
      <c r="K50" s="742"/>
      <c r="L50"/>
      <c r="M50"/>
      <c r="N50"/>
      <c r="O50"/>
      <c r="P50"/>
    </row>
    <row r="51" spans="1:19" s="19" customFormat="1" ht="18" customHeight="1">
      <c r="A51"/>
      <c r="B51"/>
      <c r="C51"/>
      <c r="D51"/>
      <c r="E51"/>
      <c r="F51"/>
      <c r="G51"/>
      <c r="H51"/>
      <c r="I51"/>
      <c r="J51"/>
      <c r="K51" s="742"/>
      <c r="L51"/>
      <c r="M51"/>
      <c r="N51"/>
      <c r="O51"/>
      <c r="P51"/>
    </row>
    <row r="52" spans="1:19" s="19" customFormat="1" ht="36" customHeight="1">
      <c r="A52"/>
      <c r="B52"/>
      <c r="C52"/>
      <c r="D52"/>
      <c r="E52"/>
      <c r="F52"/>
      <c r="G52"/>
      <c r="H52"/>
      <c r="I52"/>
      <c r="J52"/>
      <c r="K52" s="742"/>
      <c r="L52"/>
      <c r="M52"/>
      <c r="N52"/>
      <c r="O52"/>
      <c r="P52"/>
    </row>
    <row r="53" spans="1:19" s="19" customFormat="1" ht="18" customHeight="1">
      <c r="A53"/>
      <c r="B53"/>
      <c r="C53"/>
      <c r="D53"/>
      <c r="E53"/>
      <c r="F53"/>
      <c r="G53"/>
      <c r="H53"/>
      <c r="I53"/>
      <c r="J53"/>
      <c r="K53" s="742"/>
      <c r="L53"/>
      <c r="M53"/>
      <c r="N53"/>
      <c r="O53"/>
      <c r="P53"/>
    </row>
    <row r="54" spans="1:19" s="19" customFormat="1" ht="18" customHeight="1">
      <c r="A54"/>
      <c r="B54"/>
      <c r="C54"/>
      <c r="D54"/>
      <c r="E54"/>
      <c r="F54"/>
      <c r="G54"/>
      <c r="H54"/>
      <c r="I54"/>
      <c r="J54"/>
      <c r="K54" s="742"/>
      <c r="L54"/>
      <c r="M54"/>
      <c r="N54"/>
      <c r="O54"/>
      <c r="P54"/>
    </row>
    <row r="55" spans="1:19" s="19" customFormat="1" ht="18" customHeight="1">
      <c r="A55"/>
      <c r="B55"/>
      <c r="C55"/>
      <c r="D55"/>
      <c r="E55"/>
      <c r="F55"/>
      <c r="G55"/>
      <c r="H55"/>
      <c r="I55"/>
      <c r="J55"/>
      <c r="K55" s="742"/>
      <c r="L55"/>
      <c r="M55"/>
      <c r="N55"/>
      <c r="O55"/>
      <c r="P55"/>
    </row>
    <row r="56" spans="1:19" s="19" customFormat="1" ht="18" customHeight="1">
      <c r="A56"/>
      <c r="B56"/>
      <c r="C56"/>
      <c r="D56"/>
      <c r="E56"/>
      <c r="F56"/>
      <c r="G56"/>
      <c r="H56"/>
      <c r="I56"/>
      <c r="J56"/>
      <c r="K56" s="742"/>
      <c r="L56"/>
      <c r="M56"/>
      <c r="N56"/>
      <c r="O56"/>
      <c r="P56"/>
    </row>
    <row r="57" spans="1:19" s="19" customFormat="1" ht="18" customHeight="1">
      <c r="A57"/>
      <c r="B57"/>
      <c r="C57"/>
      <c r="D57"/>
      <c r="E57"/>
      <c r="F57"/>
      <c r="G57"/>
      <c r="H57"/>
      <c r="I57"/>
      <c r="J57"/>
      <c r="K57" s="742"/>
      <c r="L57"/>
      <c r="M57"/>
      <c r="N57"/>
      <c r="O57"/>
      <c r="P57"/>
    </row>
    <row r="58" spans="1:19" s="19" customFormat="1" ht="18" customHeight="1">
      <c r="A58"/>
      <c r="B58"/>
      <c r="C58"/>
      <c r="D58"/>
      <c r="E58"/>
      <c r="F58"/>
      <c r="G58"/>
      <c r="H58"/>
      <c r="I58"/>
      <c r="J58"/>
      <c r="K58" s="742"/>
      <c r="L58"/>
      <c r="M58"/>
      <c r="N58"/>
      <c r="O58"/>
      <c r="P58"/>
    </row>
    <row r="59" spans="1:19" s="19" customFormat="1" ht="18" customHeight="1">
      <c r="A59"/>
      <c r="B59"/>
      <c r="C59"/>
      <c r="D59"/>
      <c r="E59"/>
      <c r="F59"/>
      <c r="G59"/>
      <c r="H59"/>
      <c r="I59"/>
      <c r="J59"/>
      <c r="K59" s="742"/>
      <c r="L59"/>
      <c r="M59"/>
      <c r="N59"/>
      <c r="O59"/>
      <c r="P59"/>
    </row>
    <row r="60" spans="1:19" s="91" customFormat="1" ht="30.6" customHeight="1">
      <c r="A60"/>
      <c r="B60"/>
      <c r="C60"/>
      <c r="D60"/>
      <c r="E60"/>
      <c r="F60"/>
      <c r="G60"/>
      <c r="H60"/>
      <c r="I60"/>
      <c r="J60"/>
      <c r="K60" s="742"/>
      <c r="L60"/>
      <c r="M60"/>
      <c r="N60"/>
      <c r="O60"/>
      <c r="P60"/>
      <c r="Q60" s="90"/>
      <c r="R60" s="90"/>
      <c r="S60" s="90"/>
    </row>
    <row r="61" spans="1:19" s="91" customFormat="1" ht="30.6" customHeight="1">
      <c r="A61"/>
      <c r="B61"/>
      <c r="C61"/>
      <c r="D61"/>
      <c r="E61"/>
      <c r="F61"/>
      <c r="G61"/>
      <c r="H61"/>
      <c r="I61"/>
      <c r="J61"/>
      <c r="K61" s="742"/>
      <c r="L61"/>
      <c r="M61"/>
      <c r="N61"/>
      <c r="O61"/>
      <c r="P61"/>
      <c r="Q61" s="90"/>
      <c r="R61" s="90"/>
      <c r="S61" s="90"/>
    </row>
    <row r="62" spans="1:19" s="91" customFormat="1" ht="18" customHeight="1">
      <c r="A62"/>
      <c r="B62"/>
      <c r="C62"/>
      <c r="D62"/>
      <c r="E62"/>
      <c r="F62"/>
      <c r="G62"/>
      <c r="H62"/>
      <c r="I62"/>
      <c r="J62"/>
      <c r="K62" s="742"/>
      <c r="L62"/>
      <c r="M62"/>
      <c r="N62"/>
      <c r="O62"/>
      <c r="P62"/>
    </row>
    <row r="63" spans="1:19" s="91" customFormat="1" ht="30.6" customHeight="1">
      <c r="A63"/>
      <c r="B63"/>
      <c r="C63"/>
      <c r="D63"/>
      <c r="E63"/>
      <c r="F63"/>
      <c r="G63"/>
      <c r="H63"/>
      <c r="I63"/>
      <c r="J63"/>
      <c r="K63" s="742"/>
      <c r="L63"/>
      <c r="M63"/>
      <c r="N63"/>
      <c r="O63"/>
      <c r="P63"/>
      <c r="Q63" s="90"/>
      <c r="R63" s="90"/>
      <c r="S63" s="90"/>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 ref="O4:O5"/>
    <mergeCell ref="P4:P5"/>
    <mergeCell ref="F4:F5"/>
    <mergeCell ref="A3:B3"/>
    <mergeCell ref="C3:D3"/>
    <mergeCell ref="A4:A5"/>
    <mergeCell ref="B4:B5"/>
    <mergeCell ref="C4:C5"/>
    <mergeCell ref="D4:D5"/>
  </mergeCells>
  <phoneticPr fontId="3"/>
  <pageMargins left="0.7" right="0.7" top="0.75" bottom="0.75" header="0.3" footer="0.3"/>
  <pageSetup paperSize="9" orientation="portrait" r:id="rId1"/>
  <rowBreaks count="1" manualBreakCount="1">
    <brk id="3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FFCC"/>
  </sheetPr>
  <dimension ref="A1:AZ198"/>
  <sheetViews>
    <sheetView showGridLines="0" view="pageBreakPreview" zoomScale="90" zoomScaleNormal="100" zoomScaleSheetLayoutView="90" workbookViewId="0">
      <selection activeCell="AJ31" sqref="AJ31"/>
    </sheetView>
  </sheetViews>
  <sheetFormatPr defaultRowHeight="13.5"/>
  <cols>
    <col min="1" max="52" width="2.625" style="92" customWidth="1"/>
  </cols>
  <sheetData>
    <row r="1" spans="1:33" s="92" customFormat="1" ht="18"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row>
    <row r="2" spans="1:33" s="92" customFormat="1" ht="18" customHeight="1">
      <c r="A2" s="1690" t="s">
        <v>229</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c r="AB2" s="1690"/>
      <c r="AC2" s="1690"/>
      <c r="AD2" s="1690"/>
      <c r="AE2" s="1690"/>
      <c r="AF2" s="1690"/>
      <c r="AG2" s="1690"/>
    </row>
    <row r="3" spans="1:33" s="92" customFormat="1" ht="18"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1:33" s="92" customFormat="1" ht="18" customHeight="1">
      <c r="A4" s="1077" t="s">
        <v>230</v>
      </c>
      <c r="B4" s="1077"/>
      <c r="C4" s="1077"/>
      <c r="D4" s="1077"/>
      <c r="E4" s="1077"/>
      <c r="F4" s="1077"/>
      <c r="G4" s="1077"/>
      <c r="H4" s="1077"/>
      <c r="I4" s="1077"/>
      <c r="J4" s="1077"/>
      <c r="K4" s="1077"/>
      <c r="L4" s="1077"/>
      <c r="M4" s="1077"/>
      <c r="N4" s="1077"/>
      <c r="O4" s="1077"/>
      <c r="P4" s="1077"/>
      <c r="Q4" s="1077"/>
      <c r="R4" s="1077"/>
      <c r="S4" s="1077"/>
      <c r="T4" s="1077"/>
      <c r="U4" s="1077"/>
      <c r="V4" s="1077"/>
      <c r="W4" s="1077"/>
      <c r="X4" s="1077"/>
      <c r="Y4" s="1077"/>
      <c r="Z4" s="1077"/>
      <c r="AA4" s="1077"/>
      <c r="AB4" s="1077"/>
      <c r="AC4" s="1077"/>
      <c r="AD4" s="1077"/>
      <c r="AE4" s="1077"/>
      <c r="AF4" s="1077"/>
      <c r="AG4" s="1077"/>
    </row>
    <row r="5" spans="1:33" s="92" customFormat="1" ht="18" customHeight="1">
      <c r="A5" s="1077"/>
      <c r="B5" s="1077"/>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c r="AE5" s="1077"/>
      <c r="AF5" s="1077"/>
      <c r="AG5" s="1077"/>
    </row>
    <row r="6" spans="1:33" s="92" customFormat="1" ht="18" customHeight="1">
      <c r="A6" s="89"/>
      <c r="B6" s="89"/>
      <c r="C6" s="89"/>
      <c r="D6" s="89"/>
      <c r="E6" s="89"/>
      <c r="F6" s="89"/>
      <c r="G6" s="89"/>
      <c r="H6" s="89"/>
      <c r="I6" s="89"/>
      <c r="J6" s="89"/>
      <c r="K6" s="89"/>
      <c r="L6" s="89"/>
      <c r="M6" s="89"/>
      <c r="N6" s="89"/>
      <c r="O6" s="89"/>
      <c r="P6" s="97"/>
      <c r="Q6" s="89"/>
      <c r="R6" s="89"/>
      <c r="S6" s="89"/>
      <c r="T6" s="89"/>
      <c r="U6" s="89"/>
      <c r="V6" s="89"/>
      <c r="W6" s="89"/>
      <c r="X6" s="89"/>
      <c r="Y6" s="89"/>
      <c r="Z6" s="89"/>
      <c r="AA6" s="89"/>
      <c r="AB6" s="89"/>
      <c r="AC6" s="89"/>
      <c r="AD6" s="89"/>
      <c r="AE6" s="89"/>
      <c r="AF6" s="89"/>
      <c r="AG6" s="89"/>
    </row>
    <row r="7" spans="1:33" s="92" customFormat="1" ht="18" customHeight="1">
      <c r="A7" s="1731" t="s">
        <v>231</v>
      </c>
      <c r="B7" s="1731"/>
      <c r="C7" s="1731"/>
      <c r="D7" s="1731"/>
      <c r="E7" s="1731"/>
      <c r="F7" s="1731"/>
      <c r="G7" s="1731"/>
      <c r="H7" s="89"/>
      <c r="I7" s="89"/>
      <c r="J7" s="89"/>
      <c r="K7" s="89"/>
      <c r="L7" s="89"/>
      <c r="M7" s="89"/>
      <c r="N7" s="89"/>
      <c r="O7" s="89"/>
      <c r="P7" s="97"/>
      <c r="Q7" s="89"/>
      <c r="R7" s="89"/>
      <c r="S7" s="89"/>
      <c r="T7" s="89"/>
      <c r="U7" s="89"/>
      <c r="V7" s="89"/>
      <c r="W7" s="89"/>
      <c r="X7" s="89"/>
      <c r="Y7" s="89"/>
      <c r="Z7" s="89"/>
      <c r="AA7" s="89"/>
      <c r="AB7" s="89"/>
      <c r="AC7" s="89"/>
      <c r="AD7" s="89"/>
      <c r="AE7" s="89"/>
      <c r="AF7" s="89"/>
      <c r="AG7" s="89"/>
    </row>
    <row r="8" spans="1:33" s="92" customFormat="1" ht="18"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row>
    <row r="9" spans="1:33" s="92" customFormat="1" ht="18" customHeight="1">
      <c r="A9" s="89"/>
      <c r="B9" s="89"/>
      <c r="C9" s="89"/>
      <c r="D9" s="89"/>
      <c r="E9" s="89"/>
      <c r="F9" s="89"/>
      <c r="G9" s="89"/>
      <c r="H9" s="89"/>
      <c r="I9" s="89"/>
      <c r="J9" s="89"/>
      <c r="K9" s="89"/>
      <c r="L9" s="89"/>
      <c r="M9" s="89"/>
      <c r="N9" s="89"/>
      <c r="O9" s="89"/>
      <c r="P9" s="89"/>
      <c r="Q9" s="89"/>
      <c r="R9" s="89"/>
      <c r="S9" s="89"/>
      <c r="T9" s="89"/>
      <c r="U9" s="89"/>
      <c r="V9" s="1070" t="s">
        <v>232</v>
      </c>
      <c r="W9" s="1070"/>
      <c r="X9" s="1070"/>
      <c r="Y9" s="1070"/>
      <c r="Z9" s="1070"/>
      <c r="AA9" s="1070"/>
      <c r="AB9" s="1070"/>
      <c r="AC9" s="1070"/>
      <c r="AD9" s="1070"/>
      <c r="AE9" s="1070"/>
      <c r="AF9" s="1070"/>
      <c r="AG9" s="1070"/>
    </row>
    <row r="10" spans="1:33" s="92" customFormat="1" ht="18" customHeight="1">
      <c r="A10" s="89"/>
      <c r="B10" s="89"/>
      <c r="C10" s="89"/>
      <c r="D10" s="89"/>
      <c r="E10" s="89"/>
      <c r="F10" s="89"/>
      <c r="G10" s="89"/>
      <c r="H10" s="89"/>
      <c r="I10" s="89"/>
      <c r="J10" s="89"/>
      <c r="K10" s="89"/>
      <c r="L10" s="89"/>
      <c r="M10" s="89"/>
      <c r="N10" s="89"/>
      <c r="O10" s="89"/>
      <c r="P10" s="97"/>
      <c r="Q10" s="89" t="s">
        <v>233</v>
      </c>
      <c r="R10" s="89"/>
      <c r="S10" s="89"/>
      <c r="T10" s="89"/>
      <c r="U10" s="1731"/>
      <c r="V10" s="1731"/>
      <c r="W10" s="1731"/>
      <c r="X10" s="1731"/>
      <c r="Y10" s="1731"/>
      <c r="Z10" s="1731"/>
      <c r="AA10" s="1731"/>
      <c r="AB10" s="1731"/>
      <c r="AC10" s="1731"/>
      <c r="AD10" s="1731"/>
      <c r="AE10" s="1731"/>
      <c r="AF10" s="1731"/>
      <c r="AG10" s="89"/>
    </row>
    <row r="11" spans="1:33" s="92" customFormat="1" ht="18" customHeight="1">
      <c r="A11" s="89"/>
      <c r="B11" s="89"/>
      <c r="C11" s="89"/>
      <c r="D11" s="89"/>
      <c r="E11" s="89"/>
      <c r="F11" s="89"/>
      <c r="G11" s="89"/>
      <c r="H11" s="89"/>
      <c r="I11" s="89"/>
      <c r="J11" s="89"/>
      <c r="K11" s="89"/>
      <c r="L11" s="89"/>
      <c r="M11" s="89"/>
      <c r="N11" s="89"/>
      <c r="O11" s="89"/>
      <c r="P11" s="97"/>
      <c r="Q11" s="89" t="s">
        <v>234</v>
      </c>
      <c r="R11" s="89"/>
      <c r="S11" s="89"/>
      <c r="T11" s="89"/>
      <c r="U11" s="1731"/>
      <c r="V11" s="1731"/>
      <c r="W11" s="1731"/>
      <c r="X11" s="1731"/>
      <c r="Y11" s="1731"/>
      <c r="Z11" s="1731"/>
      <c r="AA11" s="1731"/>
      <c r="AB11" s="1731"/>
      <c r="AC11" s="1731"/>
      <c r="AD11" s="1731"/>
      <c r="AE11" s="1731"/>
      <c r="AF11" s="1731"/>
      <c r="AG11" s="89"/>
    </row>
    <row r="12" spans="1:33" s="92" customFormat="1" ht="18" customHeight="1">
      <c r="A12" s="89"/>
      <c r="B12" s="89"/>
      <c r="C12" s="89"/>
      <c r="D12" s="89"/>
      <c r="E12" s="89"/>
      <c r="F12" s="89"/>
      <c r="G12" s="89"/>
      <c r="H12" s="89"/>
      <c r="I12" s="89"/>
      <c r="J12" s="89"/>
      <c r="K12" s="89"/>
      <c r="L12" s="89"/>
      <c r="M12" s="89"/>
      <c r="N12" s="89"/>
      <c r="O12" s="89"/>
      <c r="P12" s="89"/>
      <c r="Q12" s="89"/>
      <c r="R12" s="89"/>
      <c r="S12" s="89"/>
      <c r="T12" s="89"/>
      <c r="U12" s="89"/>
      <c r="V12" s="1070" t="s">
        <v>235</v>
      </c>
      <c r="W12" s="1070"/>
      <c r="X12" s="1070"/>
      <c r="Y12" s="1070"/>
      <c r="Z12" s="1070"/>
      <c r="AA12" s="1070"/>
      <c r="AB12" s="1070"/>
      <c r="AC12" s="1070"/>
      <c r="AD12" s="1070"/>
      <c r="AE12" s="1070"/>
      <c r="AF12" s="1070"/>
      <c r="AG12" s="1070"/>
    </row>
    <row r="13" spans="1:33" s="92" customFormat="1" ht="18" customHeight="1">
      <c r="A13" s="89"/>
      <c r="B13" s="89"/>
      <c r="C13" s="89"/>
      <c r="D13" s="89"/>
      <c r="E13" s="89"/>
      <c r="F13" s="89"/>
      <c r="G13" s="89"/>
      <c r="H13" s="89"/>
      <c r="I13" s="89"/>
      <c r="J13" s="89"/>
      <c r="K13" s="89"/>
      <c r="L13" s="89"/>
      <c r="M13" s="89"/>
      <c r="N13" s="89"/>
      <c r="O13" s="89"/>
      <c r="P13" s="97"/>
      <c r="Q13" s="89" t="s">
        <v>233</v>
      </c>
      <c r="R13" s="89"/>
      <c r="S13" s="89"/>
      <c r="T13" s="89"/>
      <c r="U13" s="1731"/>
      <c r="V13" s="1731"/>
      <c r="W13" s="1731"/>
      <c r="X13" s="1731"/>
      <c r="Y13" s="1731"/>
      <c r="Z13" s="1731"/>
      <c r="AA13" s="1731"/>
      <c r="AB13" s="1731"/>
      <c r="AC13" s="1731"/>
      <c r="AD13" s="1731"/>
      <c r="AE13" s="1731"/>
      <c r="AF13" s="1731"/>
      <c r="AG13" s="89"/>
    </row>
    <row r="14" spans="1:33" s="92" customFormat="1" ht="18" customHeight="1">
      <c r="A14" s="89"/>
      <c r="B14" s="89"/>
      <c r="C14" s="89"/>
      <c r="D14" s="89"/>
      <c r="E14" s="89"/>
      <c r="F14" s="89"/>
      <c r="G14" s="89"/>
      <c r="H14" s="89"/>
      <c r="I14" s="89"/>
      <c r="J14" s="89"/>
      <c r="K14" s="89"/>
      <c r="L14" s="89"/>
      <c r="M14" s="89"/>
      <c r="N14" s="89"/>
      <c r="O14" s="89"/>
      <c r="P14" s="89"/>
      <c r="Q14" s="89" t="s">
        <v>236</v>
      </c>
      <c r="R14" s="89"/>
      <c r="S14" s="89"/>
      <c r="T14" s="89"/>
      <c r="U14" s="1731"/>
      <c r="V14" s="1731"/>
      <c r="W14" s="1731"/>
      <c r="X14" s="1731"/>
      <c r="Y14" s="1731"/>
      <c r="Z14" s="1731"/>
      <c r="AA14" s="1731"/>
      <c r="AB14" s="1731"/>
      <c r="AC14" s="1731"/>
      <c r="AD14" s="1731"/>
      <c r="AE14" s="1731"/>
      <c r="AF14" s="1731"/>
      <c r="AG14" s="89"/>
    </row>
    <row r="15" spans="1:33" s="92" customFormat="1" ht="18" customHeight="1">
      <c r="A15" s="89"/>
      <c r="B15" s="89"/>
      <c r="C15" s="89"/>
      <c r="D15" s="89"/>
      <c r="E15" s="89"/>
      <c r="F15" s="89"/>
      <c r="G15" s="89"/>
      <c r="H15" s="89"/>
      <c r="I15" s="89"/>
      <c r="J15" s="89"/>
      <c r="K15" s="89"/>
      <c r="L15" s="89"/>
      <c r="M15" s="89"/>
      <c r="N15" s="89"/>
      <c r="O15" s="89"/>
      <c r="P15" s="97"/>
      <c r="Q15" s="89"/>
      <c r="R15" s="89"/>
      <c r="S15" s="89"/>
      <c r="T15" s="89"/>
      <c r="U15" s="89"/>
      <c r="V15" s="89"/>
      <c r="W15" s="89"/>
      <c r="X15" s="89"/>
      <c r="Y15" s="89"/>
      <c r="Z15" s="89"/>
      <c r="AA15" s="89"/>
      <c r="AB15" s="89"/>
      <c r="AC15" s="89"/>
      <c r="AD15" s="89"/>
      <c r="AE15" s="89"/>
      <c r="AF15" s="89"/>
      <c r="AG15" s="89"/>
    </row>
    <row r="16" spans="1:33" s="92" customFormat="1" ht="18" customHeight="1">
      <c r="A16" s="94" t="s">
        <v>237</v>
      </c>
      <c r="B16" s="89"/>
      <c r="C16" s="89"/>
      <c r="D16" s="89"/>
      <c r="E16" s="89"/>
      <c r="F16" s="89"/>
      <c r="G16" s="89"/>
      <c r="H16" s="89"/>
      <c r="I16" s="89"/>
      <c r="J16" s="89"/>
      <c r="K16" s="89"/>
      <c r="L16" s="89"/>
      <c r="M16" s="89"/>
      <c r="N16" s="89"/>
      <c r="O16" s="89"/>
      <c r="P16" s="97"/>
      <c r="Q16" s="89"/>
      <c r="R16" s="89"/>
      <c r="S16" s="89"/>
      <c r="T16" s="89"/>
      <c r="U16" s="89"/>
      <c r="V16" s="89"/>
      <c r="W16" s="89"/>
      <c r="X16" s="89"/>
      <c r="Y16" s="89"/>
      <c r="Z16" s="89"/>
      <c r="AA16" s="89"/>
      <c r="AB16" s="89"/>
      <c r="AC16" s="89"/>
      <c r="AD16" s="89"/>
      <c r="AE16" s="89"/>
      <c r="AF16" s="89"/>
      <c r="AG16" s="89"/>
    </row>
    <row r="17" spans="1:33" s="92" customFormat="1" ht="18" customHeight="1">
      <c r="A17" s="89"/>
      <c r="B17" s="1077" t="s">
        <v>238</v>
      </c>
      <c r="C17" s="1077"/>
      <c r="D17" s="1077"/>
      <c r="E17" s="1077"/>
      <c r="F17" s="1077"/>
      <c r="G17" s="1077"/>
      <c r="H17" s="1077"/>
      <c r="I17" s="1077"/>
      <c r="J17" s="1077"/>
      <c r="K17" s="1077"/>
      <c r="L17" s="1077"/>
      <c r="M17" s="1077"/>
      <c r="N17" s="1077"/>
      <c r="O17" s="1077"/>
      <c r="P17" s="1077"/>
      <c r="Q17" s="1077"/>
      <c r="R17" s="1077"/>
      <c r="S17" s="1077"/>
      <c r="T17" s="1077"/>
      <c r="U17" s="1077"/>
      <c r="V17" s="1077"/>
      <c r="W17" s="1077"/>
      <c r="X17" s="1077"/>
      <c r="Y17" s="1077"/>
      <c r="Z17" s="1077"/>
      <c r="AA17" s="1077"/>
      <c r="AB17" s="1077"/>
      <c r="AC17" s="1077"/>
      <c r="AD17" s="1077"/>
      <c r="AE17" s="1077"/>
      <c r="AF17" s="1077"/>
      <c r="AG17" s="1077"/>
    </row>
    <row r="18" spans="1:33" s="92" customFormat="1" ht="18" customHeight="1">
      <c r="A18" s="89"/>
      <c r="B18" s="1077"/>
      <c r="C18" s="1077"/>
      <c r="D18" s="1077"/>
      <c r="E18" s="1077"/>
      <c r="F18" s="1077"/>
      <c r="G18" s="1077"/>
      <c r="H18" s="1077"/>
      <c r="I18" s="1077"/>
      <c r="J18" s="1077"/>
      <c r="K18" s="1077"/>
      <c r="L18" s="1077"/>
      <c r="M18" s="1077"/>
      <c r="N18" s="1077"/>
      <c r="O18" s="1077"/>
      <c r="P18" s="1077"/>
      <c r="Q18" s="1077"/>
      <c r="R18" s="1077"/>
      <c r="S18" s="1077"/>
      <c r="T18" s="1077"/>
      <c r="U18" s="1077"/>
      <c r="V18" s="1077"/>
      <c r="W18" s="1077"/>
      <c r="X18" s="1077"/>
      <c r="Y18" s="1077"/>
      <c r="Z18" s="1077"/>
      <c r="AA18" s="1077"/>
      <c r="AB18" s="1077"/>
      <c r="AC18" s="1077"/>
      <c r="AD18" s="1077"/>
      <c r="AE18" s="1077"/>
      <c r="AF18" s="1077"/>
      <c r="AG18" s="1077"/>
    </row>
    <row r="19" spans="1:33" s="92" customFormat="1" ht="18" customHeight="1">
      <c r="A19" s="89"/>
      <c r="B19" s="1070" t="s">
        <v>239</v>
      </c>
      <c r="C19" s="1070"/>
      <c r="D19" s="1070"/>
      <c r="E19" s="1070"/>
      <c r="F19" s="1070"/>
      <c r="G19" s="1070"/>
      <c r="H19" s="1070"/>
      <c r="I19" s="1070"/>
      <c r="J19" s="1070"/>
      <c r="K19" s="1070"/>
      <c r="L19" s="1070"/>
      <c r="M19" s="1070"/>
      <c r="N19" s="1070"/>
      <c r="O19" s="1070"/>
      <c r="P19" s="1070"/>
      <c r="Q19" s="1070"/>
      <c r="R19" s="1070"/>
      <c r="S19" s="1070"/>
      <c r="T19" s="1070"/>
      <c r="U19" s="1070"/>
      <c r="V19" s="1070"/>
      <c r="W19" s="1070"/>
      <c r="X19" s="1070"/>
      <c r="Y19" s="1070"/>
      <c r="Z19" s="1070"/>
      <c r="AA19" s="1070"/>
      <c r="AB19" s="1070"/>
      <c r="AC19" s="1070"/>
      <c r="AD19" s="1070"/>
      <c r="AE19" s="1070"/>
      <c r="AF19" s="1070"/>
      <c r="AG19" s="1070"/>
    </row>
    <row r="20" spans="1:33" s="92" customFormat="1" ht="18" customHeight="1">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row>
    <row r="21" spans="1:33" s="92" customFormat="1" ht="18" customHeight="1">
      <c r="A21" s="94" t="s">
        <v>240</v>
      </c>
      <c r="B21" s="89"/>
      <c r="C21" s="89"/>
      <c r="D21" s="89"/>
      <c r="E21" s="89"/>
      <c r="F21" s="89"/>
      <c r="G21" s="89"/>
      <c r="H21" s="89"/>
      <c r="I21" s="89"/>
      <c r="J21" s="89"/>
      <c r="K21" s="89"/>
      <c r="L21" s="89"/>
      <c r="M21" s="89"/>
      <c r="N21" s="89"/>
      <c r="O21" s="89"/>
      <c r="P21" s="97"/>
      <c r="Q21" s="89"/>
      <c r="R21" s="89"/>
      <c r="S21" s="89"/>
      <c r="T21" s="89"/>
      <c r="U21" s="89"/>
      <c r="V21" s="89"/>
      <c r="W21" s="89"/>
      <c r="X21" s="89"/>
      <c r="Y21" s="89"/>
      <c r="Z21" s="89"/>
      <c r="AA21" s="89"/>
      <c r="AB21" s="89"/>
      <c r="AC21" s="89"/>
      <c r="AD21" s="89"/>
      <c r="AE21" s="89"/>
      <c r="AF21" s="89"/>
      <c r="AG21" s="89"/>
    </row>
    <row r="22" spans="1:33" s="92" customFormat="1" ht="18" customHeight="1">
      <c r="A22" s="89"/>
      <c r="B22" s="1077" t="s">
        <v>241</v>
      </c>
      <c r="C22" s="1077"/>
      <c r="D22" s="1077"/>
      <c r="E22" s="1077"/>
      <c r="F22" s="1077"/>
      <c r="G22" s="1077"/>
      <c r="H22" s="1077"/>
      <c r="I22" s="1077"/>
      <c r="J22" s="1077"/>
      <c r="K22" s="1077"/>
      <c r="L22" s="1077"/>
      <c r="M22" s="1077"/>
      <c r="N22" s="1077"/>
      <c r="O22" s="1077"/>
      <c r="P22" s="1077"/>
      <c r="Q22" s="1077"/>
      <c r="R22" s="1077"/>
      <c r="S22" s="1077"/>
      <c r="T22" s="1077"/>
      <c r="U22" s="1077"/>
      <c r="V22" s="1077"/>
      <c r="W22" s="1077"/>
      <c r="X22" s="1077"/>
      <c r="Y22" s="1077"/>
      <c r="Z22" s="1077"/>
      <c r="AA22" s="1077"/>
      <c r="AB22" s="1077"/>
      <c r="AC22" s="1077"/>
      <c r="AD22" s="1077"/>
      <c r="AE22" s="1077"/>
      <c r="AF22" s="1077"/>
      <c r="AG22" s="1077"/>
    </row>
    <row r="23" spans="1:33" s="92" customFormat="1" ht="18" customHeight="1">
      <c r="A23" s="89"/>
      <c r="B23" s="1077"/>
      <c r="C23" s="1077"/>
      <c r="D23" s="1077"/>
      <c r="E23" s="1077"/>
      <c r="F23" s="1077"/>
      <c r="G23" s="1077"/>
      <c r="H23" s="1077"/>
      <c r="I23" s="1077"/>
      <c r="J23" s="1077"/>
      <c r="K23" s="1077"/>
      <c r="L23" s="1077"/>
      <c r="M23" s="1077"/>
      <c r="N23" s="1077"/>
      <c r="O23" s="1077"/>
      <c r="P23" s="1077"/>
      <c r="Q23" s="1077"/>
      <c r="R23" s="1077"/>
      <c r="S23" s="1077"/>
      <c r="T23" s="1077"/>
      <c r="U23" s="1077"/>
      <c r="V23" s="1077"/>
      <c r="W23" s="1077"/>
      <c r="X23" s="1077"/>
      <c r="Y23" s="1077"/>
      <c r="Z23" s="1077"/>
      <c r="AA23" s="1077"/>
      <c r="AB23" s="1077"/>
      <c r="AC23" s="1077"/>
      <c r="AD23" s="1077"/>
      <c r="AE23" s="1077"/>
      <c r="AF23" s="1077"/>
      <c r="AG23" s="1077"/>
    </row>
    <row r="24" spans="1:33" s="92" customFormat="1" ht="18" customHeight="1">
      <c r="A24" s="89"/>
      <c r="B24" s="89"/>
      <c r="C24" s="89"/>
      <c r="D24" s="89"/>
      <c r="E24" s="89"/>
      <c r="F24" s="89"/>
      <c r="G24" s="89"/>
      <c r="H24" s="89"/>
      <c r="I24" s="89"/>
      <c r="J24" s="89"/>
      <c r="K24" s="89"/>
      <c r="L24" s="89"/>
      <c r="M24" s="89"/>
      <c r="N24" s="89"/>
      <c r="O24" s="89"/>
      <c r="P24" s="97"/>
      <c r="Q24" s="89"/>
      <c r="R24" s="89"/>
      <c r="S24" s="89"/>
      <c r="T24" s="89"/>
      <c r="U24" s="89"/>
      <c r="V24" s="89"/>
      <c r="W24" s="89"/>
      <c r="X24" s="89"/>
      <c r="Y24" s="89"/>
      <c r="Z24" s="89"/>
      <c r="AA24" s="89"/>
      <c r="AB24" s="89"/>
      <c r="AC24" s="89"/>
      <c r="AD24" s="89"/>
      <c r="AE24" s="89"/>
      <c r="AF24" s="89"/>
      <c r="AG24" s="89"/>
    </row>
    <row r="25" spans="1:33" s="92" customFormat="1" ht="18" customHeight="1">
      <c r="A25" s="94" t="s">
        <v>242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8" customHeight="1">
      <c r="A26" s="89"/>
      <c r="B26" s="1752" t="s">
        <v>243</v>
      </c>
      <c r="C26" s="1752"/>
      <c r="D26" s="1752"/>
      <c r="E26" s="1752"/>
      <c r="F26" s="1752"/>
      <c r="G26" s="1752"/>
      <c r="H26" s="1752"/>
      <c r="I26" s="1752"/>
      <c r="J26" s="1752"/>
      <c r="K26" s="1752"/>
      <c r="L26" s="1752"/>
      <c r="M26" s="1752"/>
      <c r="N26" s="1752"/>
      <c r="O26" s="1752"/>
      <c r="P26" s="1752"/>
      <c r="Q26" s="1752"/>
      <c r="R26" s="1752"/>
      <c r="S26" s="1752"/>
      <c r="T26" s="1752"/>
      <c r="U26" s="1752"/>
      <c r="V26" s="1752"/>
      <c r="W26" s="1752"/>
      <c r="X26" s="1752"/>
      <c r="Y26" s="1752"/>
      <c r="Z26" s="1752"/>
      <c r="AA26" s="1752"/>
      <c r="AB26" s="1752"/>
      <c r="AC26" s="1752"/>
      <c r="AD26" s="1752"/>
      <c r="AE26" s="1752"/>
      <c r="AF26" s="1752"/>
      <c r="AG26" s="1752"/>
    </row>
    <row r="27" spans="1:33" s="92" customFormat="1" ht="18" customHeight="1">
      <c r="A27" s="89"/>
      <c r="B27" s="1752"/>
      <c r="C27" s="1752"/>
      <c r="D27" s="1752"/>
      <c r="E27" s="1752"/>
      <c r="F27" s="1752"/>
      <c r="G27" s="1752"/>
      <c r="H27" s="1752"/>
      <c r="I27" s="1752"/>
      <c r="J27" s="1752"/>
      <c r="K27" s="1752"/>
      <c r="L27" s="1752"/>
      <c r="M27" s="1752"/>
      <c r="N27" s="1752"/>
      <c r="O27" s="1752"/>
      <c r="P27" s="1752"/>
      <c r="Q27" s="1752"/>
      <c r="R27" s="1752"/>
      <c r="S27" s="1752"/>
      <c r="T27" s="1752"/>
      <c r="U27" s="1752"/>
      <c r="V27" s="1752"/>
      <c r="W27" s="1752"/>
      <c r="X27" s="1752"/>
      <c r="Y27" s="1752"/>
      <c r="Z27" s="1752"/>
      <c r="AA27" s="1752"/>
      <c r="AB27" s="1752"/>
      <c r="AC27" s="1752"/>
      <c r="AD27" s="1752"/>
      <c r="AE27" s="1752"/>
      <c r="AF27" s="1752"/>
      <c r="AG27" s="1752"/>
    </row>
    <row r="28" spans="1:33" s="92" customFormat="1" ht="18" customHeight="1">
      <c r="A28" s="89"/>
      <c r="B28" s="89"/>
      <c r="C28" s="89"/>
      <c r="D28" s="89"/>
      <c r="E28" s="89"/>
      <c r="F28" s="89"/>
      <c r="G28" s="89"/>
      <c r="H28" s="89"/>
      <c r="I28" s="89"/>
      <c r="J28" s="89"/>
      <c r="K28" s="89"/>
      <c r="L28" s="89"/>
      <c r="M28" s="89"/>
      <c r="N28" s="89"/>
      <c r="O28" s="89"/>
      <c r="P28" s="97"/>
      <c r="Q28" s="89"/>
      <c r="R28" s="89"/>
      <c r="S28" s="89"/>
      <c r="T28" s="89"/>
      <c r="U28" s="89"/>
      <c r="V28" s="89"/>
      <c r="W28" s="89"/>
      <c r="X28" s="89"/>
      <c r="Y28" s="89"/>
      <c r="Z28" s="89"/>
      <c r="AA28" s="89"/>
      <c r="AB28" s="89"/>
      <c r="AC28" s="89"/>
      <c r="AD28" s="89"/>
      <c r="AE28" s="89"/>
      <c r="AF28" s="89"/>
      <c r="AG28" s="89"/>
    </row>
    <row r="29" spans="1:33" s="92" customFormat="1" ht="18"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18" customHeight="1">
      <c r="A30" s="89" t="s">
        <v>244</v>
      </c>
      <c r="B30" s="89"/>
      <c r="C30" s="89"/>
      <c r="D30" s="89"/>
      <c r="E30" s="89"/>
      <c r="F30" s="89"/>
      <c r="G30" s="89"/>
      <c r="H30" s="89"/>
      <c r="I30" s="89"/>
      <c r="J30" s="89"/>
      <c r="K30" s="89"/>
      <c r="L30" s="89"/>
      <c r="M30" s="89"/>
      <c r="N30" s="89"/>
      <c r="O30" s="89"/>
      <c r="P30" s="97"/>
      <c r="Q30" s="89"/>
      <c r="R30" s="89"/>
      <c r="S30" s="89"/>
      <c r="T30" s="89"/>
      <c r="U30" s="89"/>
      <c r="V30" s="89"/>
      <c r="W30" s="89"/>
      <c r="X30" s="89"/>
      <c r="Y30" s="89"/>
      <c r="Z30" s="89"/>
      <c r="AA30" s="89"/>
      <c r="AB30" s="89"/>
      <c r="AC30" s="89"/>
      <c r="AD30" s="89"/>
      <c r="AE30" s="89"/>
      <c r="AF30" s="89"/>
      <c r="AG30" s="89"/>
    </row>
    <row r="31" spans="1:33" s="92" customFormat="1" ht="54" customHeight="1">
      <c r="A31" s="89"/>
      <c r="B31" s="1644" t="s">
        <v>217</v>
      </c>
      <c r="C31" s="1644"/>
      <c r="D31" s="1644"/>
      <c r="E31" s="1644" t="s">
        <v>245</v>
      </c>
      <c r="F31" s="1644"/>
      <c r="G31" s="1644"/>
      <c r="H31" s="1644" t="s">
        <v>246</v>
      </c>
      <c r="I31" s="1644"/>
      <c r="J31" s="1644"/>
      <c r="K31" s="1282" t="s">
        <v>247</v>
      </c>
      <c r="L31" s="1644"/>
      <c r="M31" s="1644"/>
      <c r="N31" s="1644" t="s">
        <v>248</v>
      </c>
      <c r="O31" s="1644"/>
      <c r="P31" s="1644"/>
      <c r="Q31" s="1282" t="s">
        <v>249</v>
      </c>
      <c r="R31" s="1644"/>
      <c r="S31" s="1644"/>
      <c r="T31" s="1644" t="s">
        <v>250</v>
      </c>
      <c r="U31" s="1644"/>
      <c r="V31" s="1644"/>
      <c r="W31" s="1282" t="s">
        <v>251</v>
      </c>
      <c r="X31" s="1644"/>
      <c r="Y31" s="1644"/>
      <c r="Z31" s="1282" t="s">
        <v>252</v>
      </c>
      <c r="AA31" s="1644"/>
      <c r="AB31" s="1644"/>
      <c r="AC31" s="1282" t="s">
        <v>253</v>
      </c>
      <c r="AD31" s="1644"/>
      <c r="AE31" s="1644"/>
      <c r="AF31" s="89"/>
      <c r="AG31" s="89"/>
    </row>
    <row r="32" spans="1:33" s="92" customFormat="1" ht="54" customHeight="1">
      <c r="A32" s="89"/>
      <c r="B32" s="1753"/>
      <c r="C32" s="1753"/>
      <c r="D32" s="1753"/>
      <c r="E32" s="1753"/>
      <c r="F32" s="1753"/>
      <c r="G32" s="1753"/>
      <c r="H32" s="1753"/>
      <c r="I32" s="1753"/>
      <c r="J32" s="1753"/>
      <c r="K32" s="1753"/>
      <c r="L32" s="1753"/>
      <c r="M32" s="1753"/>
      <c r="N32" s="1753"/>
      <c r="O32" s="1753"/>
      <c r="P32" s="1753"/>
      <c r="Q32" s="1754" t="s">
        <v>254</v>
      </c>
      <c r="R32" s="1754"/>
      <c r="S32" s="1754"/>
      <c r="T32" s="1754" t="s">
        <v>255</v>
      </c>
      <c r="U32" s="1754"/>
      <c r="V32" s="1754"/>
      <c r="W32" s="1753"/>
      <c r="X32" s="1753"/>
      <c r="Y32" s="1753"/>
      <c r="Z32" s="1753"/>
      <c r="AA32" s="1753"/>
      <c r="AB32" s="1753"/>
      <c r="AC32" s="1753"/>
      <c r="AD32" s="1753"/>
      <c r="AE32" s="1753"/>
      <c r="AF32" s="89"/>
      <c r="AG32" s="89"/>
    </row>
    <row r="33" spans="1:33" s="92" customFormat="1" ht="54" customHeight="1">
      <c r="A33" s="89"/>
      <c r="B33" s="1755"/>
      <c r="C33" s="1755"/>
      <c r="D33" s="1755"/>
      <c r="E33" s="1755"/>
      <c r="F33" s="1755"/>
      <c r="G33" s="1755"/>
      <c r="H33" s="1755"/>
      <c r="I33" s="1755"/>
      <c r="J33" s="1755"/>
      <c r="K33" s="1755"/>
      <c r="L33" s="1755"/>
      <c r="M33" s="1755"/>
      <c r="N33" s="1755"/>
      <c r="O33" s="1755"/>
      <c r="P33" s="1755"/>
      <c r="Q33" s="1755"/>
      <c r="R33" s="1755"/>
      <c r="S33" s="1755"/>
      <c r="T33" s="1756" t="s">
        <v>256</v>
      </c>
      <c r="U33" s="1756"/>
      <c r="V33" s="1756"/>
      <c r="W33" s="1755"/>
      <c r="X33" s="1755"/>
      <c r="Y33" s="1755"/>
      <c r="Z33" s="1755"/>
      <c r="AA33" s="1755"/>
      <c r="AB33" s="1755"/>
      <c r="AC33" s="1755"/>
      <c r="AD33" s="1755"/>
      <c r="AE33" s="1755"/>
      <c r="AF33" s="89"/>
      <c r="AG33" s="89"/>
    </row>
    <row r="34" spans="1:33" s="92" customFormat="1" ht="72" customHeight="1">
      <c r="A34" s="89"/>
      <c r="B34" s="1757"/>
      <c r="C34" s="1757"/>
      <c r="D34" s="1757"/>
      <c r="E34" s="1757"/>
      <c r="F34" s="1757"/>
      <c r="G34" s="1757"/>
      <c r="H34" s="1757"/>
      <c r="I34" s="1757"/>
      <c r="J34" s="1757"/>
      <c r="K34" s="1757"/>
      <c r="L34" s="1757"/>
      <c r="M34" s="1757"/>
      <c r="N34" s="1757"/>
      <c r="O34" s="1757"/>
      <c r="P34" s="1757"/>
      <c r="Q34" s="1757"/>
      <c r="R34" s="1757"/>
      <c r="S34" s="1757"/>
      <c r="T34" s="1757"/>
      <c r="U34" s="1757"/>
      <c r="V34" s="1757"/>
      <c r="W34" s="1757"/>
      <c r="X34" s="1757"/>
      <c r="Y34" s="1757"/>
      <c r="Z34" s="1757"/>
      <c r="AA34" s="1757"/>
      <c r="AB34" s="1757"/>
      <c r="AC34" s="1757"/>
      <c r="AD34" s="1757"/>
      <c r="AE34" s="1757"/>
      <c r="AF34" s="89"/>
      <c r="AG34" s="89"/>
    </row>
    <row r="35" spans="1:33" s="92" customFormat="1" ht="18" customHeight="1">
      <c r="A35" s="89"/>
      <c r="B35" s="1758" t="s">
        <v>257</v>
      </c>
      <c r="C35" s="1758"/>
      <c r="D35" s="1758"/>
      <c r="E35" s="1758"/>
      <c r="F35" s="1758"/>
      <c r="G35" s="1758"/>
      <c r="H35" s="1758"/>
      <c r="I35" s="1758"/>
      <c r="J35" s="1758"/>
      <c r="K35" s="1758"/>
      <c r="L35" s="1758"/>
      <c r="M35" s="1758"/>
      <c r="N35" s="1758"/>
      <c r="O35" s="1758"/>
      <c r="P35" s="1758"/>
      <c r="Q35" s="1758"/>
      <c r="R35" s="1758"/>
      <c r="S35" s="1758"/>
      <c r="T35" s="1758"/>
      <c r="U35" s="1758"/>
      <c r="V35" s="1758"/>
      <c r="W35" s="1758"/>
      <c r="X35" s="1758"/>
      <c r="Y35" s="1758"/>
      <c r="Z35" s="1758"/>
      <c r="AA35" s="1758"/>
      <c r="AB35" s="1758"/>
      <c r="AC35" s="1758"/>
      <c r="AD35" s="1758"/>
      <c r="AE35" s="1758"/>
      <c r="AF35" s="89"/>
      <c r="AG35" s="89"/>
    </row>
    <row r="36" spans="1:33" s="92" customFormat="1" ht="18"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row>
    <row r="37" spans="1:33" s="92" customFormat="1" ht="18"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row>
    <row r="38" spans="1:33" s="92" customFormat="1" ht="18"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row>
    <row r="39" spans="1:33" s="92" customFormat="1" ht="18"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row>
    <row r="40" spans="1:33" s="92" customFormat="1" ht="18"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row>
    <row r="41" spans="1:33" s="92" customFormat="1" ht="18"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row>
    <row r="42" spans="1:33" s="92" customFormat="1" ht="18"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row>
    <row r="43" spans="1:33" s="92" customFormat="1" ht="18"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row>
    <row r="44" spans="1:33" s="92" customFormat="1" ht="24" customHeight="1"/>
    <row r="45" spans="1:33" s="92" customFormat="1" ht="24" customHeight="1"/>
    <row r="46" spans="1:33" s="92" customFormat="1" ht="24" customHeight="1"/>
    <row r="47" spans="1:33" s="92" customFormat="1" ht="24" customHeight="1"/>
    <row r="48" spans="1:33" s="92" customFormat="1" ht="24" customHeight="1"/>
    <row r="49" s="92" customFormat="1" ht="24" customHeight="1"/>
    <row r="50" s="92" customFormat="1" ht="15.6" customHeight="1"/>
    <row r="51" s="92" customFormat="1" ht="15.6" customHeight="1"/>
    <row r="52" s="92" customFormat="1" ht="15.6" customHeight="1"/>
    <row r="53" s="92" customFormat="1" ht="15.6" customHeight="1"/>
    <row r="54" s="92" customFormat="1" ht="24" customHeight="1"/>
    <row r="55" s="92" customFormat="1" ht="24" customHeight="1"/>
    <row r="56" s="92" customFormat="1" ht="15.6" customHeight="1"/>
    <row r="57" s="92" customFormat="1" ht="15.6" customHeight="1"/>
    <row r="58" s="92" customFormat="1" ht="46.5" customHeight="1"/>
    <row r="59" s="92" customFormat="1" ht="15.6" customHeight="1"/>
    <row r="60" s="92" customFormat="1" ht="15.6" customHeight="1"/>
    <row r="61" s="92" customFormat="1" ht="15.6" customHeight="1"/>
    <row r="62" s="92" customFormat="1" ht="15.6" customHeight="1"/>
    <row r="63" s="92" customFormat="1" ht="15.6" customHeight="1"/>
    <row r="64" s="92" customFormat="1" ht="15.6" customHeight="1"/>
    <row r="65" s="92" customFormat="1" ht="15.6" customHeight="1"/>
    <row r="66" s="92" customFormat="1" ht="15.6" customHeight="1"/>
    <row r="67" s="92" customFormat="1" ht="15.6" customHeight="1"/>
    <row r="68" s="92" customFormat="1" ht="15.6" customHeight="1"/>
    <row r="69" s="92" customFormat="1" ht="15.6" customHeight="1"/>
    <row r="70" s="92" customFormat="1" ht="15.6" customHeight="1"/>
    <row r="71" s="92" customFormat="1" ht="24" customHeight="1"/>
    <row r="72" s="92" customFormat="1" ht="72" customHeight="1"/>
    <row r="73" s="92" customFormat="1" ht="15.6" customHeight="1"/>
    <row r="74" s="92" customFormat="1" ht="15.6" customHeight="1"/>
    <row r="75" s="92" customFormat="1" ht="15.6" customHeight="1"/>
    <row r="76" s="92" customFormat="1" ht="15.6" customHeight="1"/>
    <row r="77" s="92" customFormat="1" ht="15.6" customHeight="1"/>
    <row r="78" s="92" customFormat="1" ht="15.6" customHeight="1"/>
    <row r="79" s="92" customFormat="1" ht="13.5" customHeight="1"/>
    <row r="80" s="92" customFormat="1" ht="54" customHeight="1"/>
    <row r="81" spans="1:33" s="92" customFormat="1" ht="36" customHeight="1"/>
    <row r="82" spans="1:33" s="97" customFormat="1" ht="36" customHeight="1">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row>
    <row r="83" spans="1:33" s="92" customFormat="1"/>
    <row r="84" spans="1:33" s="92" customFormat="1" ht="13.5" customHeight="1"/>
    <row r="85" spans="1:33" s="92" customFormat="1" ht="13.5" customHeight="1"/>
    <row r="86" spans="1:33" s="92" customFormat="1" ht="13.5" customHeigh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27" customHeight="1"/>
    <row r="93" spans="1:33" s="92" customFormat="1" ht="13.5" customHeight="1"/>
    <row r="94" spans="1:33" s="92" customFormat="1" ht="13.5" customHeight="1"/>
    <row r="95" spans="1:33" s="92" customFormat="1" ht="13.5" customHeight="1"/>
    <row r="96" spans="1:33" s="92" customFormat="1" ht="13.5" customHeight="1"/>
    <row r="97" s="92" customFormat="1" ht="13.5" customHeight="1"/>
    <row r="98" s="92" customFormat="1"/>
    <row r="99" s="92" customFormat="1" ht="13.5" customHeight="1"/>
    <row r="100" s="92" customFormat="1" ht="13.5" customHeight="1"/>
    <row r="101" s="92" customFormat="1" ht="13.5" customHeigh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27" customHeight="1"/>
    <row r="112" s="92" customFormat="1" ht="13.5" customHeight="1"/>
    <row r="113" s="92" customFormat="1" ht="27" customHeight="1"/>
    <row r="114" s="92" customFormat="1" ht="13.5" customHeight="1"/>
    <row r="115" s="92" customFormat="1" ht="13.5" customHeight="1"/>
    <row r="116" s="92" customFormat="1" ht="13.5"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27" customHeight="1"/>
    <row r="124" s="92" customFormat="1" ht="27" customHeight="1"/>
    <row r="127" s="92" customFormat="1"/>
    <row r="128" s="92" customFormat="1"/>
    <row r="145" s="92" customFormat="1" ht="40.5" customHeight="1"/>
    <row r="173" s="92" customFormat="1" ht="13.5" customHeight="1"/>
    <row r="188" s="92" customFormat="1" ht="13.5" customHeight="1"/>
    <row r="197" s="92" customFormat="1" ht="40.5" customHeight="1"/>
    <row r="198" s="92" customFormat="1" ht="40.5" customHeight="1"/>
  </sheetData>
  <mergeCells count="63">
    <mergeCell ref="B35:D35"/>
    <mergeCell ref="E35:G35"/>
    <mergeCell ref="H35:J35"/>
    <mergeCell ref="K35:M35"/>
    <mergeCell ref="N35:P35"/>
    <mergeCell ref="Q34:S34"/>
    <mergeCell ref="T34:V34"/>
    <mergeCell ref="W34:Y34"/>
    <mergeCell ref="Z34:AB34"/>
    <mergeCell ref="AC35:AE35"/>
    <mergeCell ref="AC34:AE34"/>
    <mergeCell ref="Q35:S35"/>
    <mergeCell ref="T35:V35"/>
    <mergeCell ref="W35:Y35"/>
    <mergeCell ref="Z35:AB35"/>
    <mergeCell ref="B34:D34"/>
    <mergeCell ref="E34:G34"/>
    <mergeCell ref="H34:J34"/>
    <mergeCell ref="K34:M34"/>
    <mergeCell ref="N34:P34"/>
    <mergeCell ref="Q33:S33"/>
    <mergeCell ref="T33:V33"/>
    <mergeCell ref="W33:Y33"/>
    <mergeCell ref="Z33:AB33"/>
    <mergeCell ref="AC33:AE33"/>
    <mergeCell ref="B33:D33"/>
    <mergeCell ref="E33:G33"/>
    <mergeCell ref="H33:J33"/>
    <mergeCell ref="K33:M33"/>
    <mergeCell ref="N33:P33"/>
    <mergeCell ref="Q32:S32"/>
    <mergeCell ref="T32:V32"/>
    <mergeCell ref="W32:Y32"/>
    <mergeCell ref="Z32:AB32"/>
    <mergeCell ref="AC32:AE32"/>
    <mergeCell ref="B32:D32"/>
    <mergeCell ref="E32:G32"/>
    <mergeCell ref="H32:J32"/>
    <mergeCell ref="K32:M32"/>
    <mergeCell ref="N32:P32"/>
    <mergeCell ref="B26:AG27"/>
    <mergeCell ref="B31:D31"/>
    <mergeCell ref="E31:G31"/>
    <mergeCell ref="H31:J31"/>
    <mergeCell ref="K31:M31"/>
    <mergeCell ref="N31:P31"/>
    <mergeCell ref="Q31:S31"/>
    <mergeCell ref="T31:V31"/>
    <mergeCell ref="W31:Y31"/>
    <mergeCell ref="Z31:AB31"/>
    <mergeCell ref="AC31:AE31"/>
    <mergeCell ref="B22:AG23"/>
    <mergeCell ref="A2:AG2"/>
    <mergeCell ref="A4:AG5"/>
    <mergeCell ref="A7:G7"/>
    <mergeCell ref="V9:AG9"/>
    <mergeCell ref="U10:AF10"/>
    <mergeCell ref="U11:AF11"/>
    <mergeCell ref="V12:AG12"/>
    <mergeCell ref="U13:AF13"/>
    <mergeCell ref="U14:AF14"/>
    <mergeCell ref="B17:AG18"/>
    <mergeCell ref="B19:AG19"/>
  </mergeCells>
  <phoneticPr fontId="3"/>
  <pageMargins left="0.7" right="0.7" top="0.75" bottom="0.75" header="0.3" footer="0.3"/>
  <pageSetup paperSize="9" orientation="portrait"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J48"/>
  <sheetViews>
    <sheetView view="pageBreakPreview" zoomScaleNormal="70" zoomScaleSheetLayoutView="100" workbookViewId="0">
      <selection activeCell="D34" sqref="D34:D39"/>
    </sheetView>
  </sheetViews>
  <sheetFormatPr defaultRowHeight="13.5"/>
  <cols>
    <col min="1" max="1" width="2.625" customWidth="1"/>
    <col min="2" max="2" width="3.625" style="660" customWidth="1"/>
    <col min="3" max="3" width="10.625" style="660" customWidth="1"/>
    <col min="4" max="4" width="45.625" customWidth="1"/>
    <col min="5" max="5" width="10.625" style="660"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437" t="s">
        <v>1616</v>
      </c>
    </row>
    <row r="3" spans="1:10" ht="21">
      <c r="A3" s="661"/>
      <c r="D3" s="1759" t="s">
        <v>1615</v>
      </c>
      <c r="E3" s="1759"/>
      <c r="F3" s="1759"/>
      <c r="G3" s="1759"/>
      <c r="H3" s="1759"/>
      <c r="I3" s="1759"/>
    </row>
    <row r="5" spans="1:10" ht="12.95" customHeight="1">
      <c r="B5" s="1769"/>
      <c r="C5" s="1771" t="s">
        <v>1601</v>
      </c>
      <c r="D5" s="1773" t="s">
        <v>1603</v>
      </c>
      <c r="E5" s="1771" t="s">
        <v>1602</v>
      </c>
      <c r="G5" s="1763"/>
      <c r="H5" s="1765" t="s">
        <v>1601</v>
      </c>
      <c r="I5" s="1766" t="s">
        <v>1612</v>
      </c>
      <c r="J5" s="1765" t="s">
        <v>1602</v>
      </c>
    </row>
    <row r="6" spans="1:10" ht="12.95" customHeight="1">
      <c r="B6" s="1770"/>
      <c r="C6" s="1772"/>
      <c r="D6" s="1774"/>
      <c r="E6" s="1772"/>
      <c r="G6" s="1763"/>
      <c r="H6" s="1765"/>
      <c r="I6" s="1766"/>
      <c r="J6" s="1765"/>
    </row>
    <row r="7" spans="1:10" ht="12.95" customHeight="1">
      <c r="B7" s="1769" t="s">
        <v>1348</v>
      </c>
      <c r="C7" s="1776" t="s">
        <v>30</v>
      </c>
      <c r="D7" s="1779" t="s">
        <v>1629</v>
      </c>
      <c r="E7" s="1776" t="s">
        <v>30</v>
      </c>
      <c r="G7" s="1763"/>
      <c r="H7" s="1765"/>
      <c r="I7" s="1766"/>
      <c r="J7" s="1765"/>
    </row>
    <row r="8" spans="1:10" ht="12.95" customHeight="1">
      <c r="B8" s="1775"/>
      <c r="C8" s="1777"/>
      <c r="D8" s="1780"/>
      <c r="E8" s="1777"/>
      <c r="G8" s="1763" t="s">
        <v>1614</v>
      </c>
      <c r="H8" s="1761" t="s">
        <v>30</v>
      </c>
      <c r="I8" s="1764" t="s">
        <v>1613</v>
      </c>
      <c r="J8" s="1761" t="s">
        <v>30</v>
      </c>
    </row>
    <row r="9" spans="1:10" ht="12.95" customHeight="1">
      <c r="B9" s="1775"/>
      <c r="C9" s="1777"/>
      <c r="D9" s="1780"/>
      <c r="E9" s="1777"/>
      <c r="G9" s="1763"/>
      <c r="H9" s="1761"/>
      <c r="I9" s="1764"/>
      <c r="J9" s="1761"/>
    </row>
    <row r="10" spans="1:10" ht="12.95" customHeight="1">
      <c r="B10" s="1770"/>
      <c r="C10" s="1778"/>
      <c r="D10" s="1781"/>
      <c r="E10" s="1778"/>
      <c r="G10" s="1763"/>
      <c r="H10" s="1761"/>
      <c r="I10" s="1764"/>
      <c r="J10" s="1761"/>
    </row>
    <row r="11" spans="1:10" ht="12.95" customHeight="1">
      <c r="B11" s="1763" t="s">
        <v>1349</v>
      </c>
      <c r="C11" s="1761" t="s">
        <v>30</v>
      </c>
      <c r="D11" s="1762" t="s">
        <v>1630</v>
      </c>
      <c r="E11" s="1761" t="s">
        <v>30</v>
      </c>
      <c r="I11" s="662"/>
    </row>
    <row r="12" spans="1:10" ht="12.95" customHeight="1">
      <c r="B12" s="1763"/>
      <c r="C12" s="1761"/>
      <c r="D12" s="1762"/>
      <c r="E12" s="1761"/>
      <c r="G12" s="1769"/>
      <c r="H12" s="1771" t="s">
        <v>1601</v>
      </c>
      <c r="I12" s="1773" t="s">
        <v>1619</v>
      </c>
      <c r="J12" s="1771" t="s">
        <v>1602</v>
      </c>
    </row>
    <row r="13" spans="1:10" ht="12.95" customHeight="1">
      <c r="B13" s="1763"/>
      <c r="C13" s="1761"/>
      <c r="D13" s="1762"/>
      <c r="E13" s="1761"/>
      <c r="G13" s="1770"/>
      <c r="H13" s="1772"/>
      <c r="I13" s="1774"/>
      <c r="J13" s="1772"/>
    </row>
    <row r="14" spans="1:10" ht="12.95" customHeight="1">
      <c r="B14" s="1763"/>
      <c r="C14" s="1761"/>
      <c r="D14" s="1762"/>
      <c r="E14" s="1761"/>
      <c r="G14" s="1769" t="s">
        <v>1617</v>
      </c>
      <c r="H14" s="1776" t="s">
        <v>30</v>
      </c>
      <c r="I14" s="1779" t="s">
        <v>1631</v>
      </c>
      <c r="J14" s="1776" t="s">
        <v>30</v>
      </c>
    </row>
    <row r="15" spans="1:10" s="663" customFormat="1" ht="12.95" customHeight="1">
      <c r="B15" s="664"/>
      <c r="C15" s="665"/>
      <c r="D15" s="666"/>
      <c r="E15" s="665"/>
      <c r="G15" s="1775"/>
      <c r="H15" s="1777"/>
      <c r="I15" s="1780"/>
      <c r="J15" s="1777"/>
    </row>
    <row r="16" spans="1:10" s="663" customFormat="1" ht="12.95" customHeight="1">
      <c r="B16" s="1769"/>
      <c r="C16" s="1771" t="s">
        <v>1601</v>
      </c>
      <c r="D16" s="1773" t="s">
        <v>1604</v>
      </c>
      <c r="E16" s="1771" t="s">
        <v>1602</v>
      </c>
      <c r="G16" s="1775"/>
      <c r="H16" s="1777"/>
      <c r="I16" s="1780"/>
      <c r="J16" s="1777"/>
    </row>
    <row r="17" spans="2:10" s="663" customFormat="1" ht="12.95" customHeight="1">
      <c r="B17" s="1770"/>
      <c r="C17" s="1772"/>
      <c r="D17" s="1774"/>
      <c r="E17" s="1772"/>
      <c r="G17" s="1770"/>
      <c r="H17" s="1778"/>
      <c r="I17" s="1781"/>
      <c r="J17" s="1778"/>
    </row>
    <row r="18" spans="2:10" s="663" customFormat="1" ht="12.95" customHeight="1">
      <c r="B18" s="1769" t="s">
        <v>1350</v>
      </c>
      <c r="C18" s="1776" t="s">
        <v>30</v>
      </c>
      <c r="D18" s="1779" t="s">
        <v>1631</v>
      </c>
      <c r="E18" s="1776" t="s">
        <v>30</v>
      </c>
      <c r="G18" s="1763" t="s">
        <v>1618</v>
      </c>
      <c r="H18" s="1761" t="s">
        <v>30</v>
      </c>
      <c r="I18" s="1762" t="s">
        <v>1632</v>
      </c>
      <c r="J18" s="1761" t="s">
        <v>30</v>
      </c>
    </row>
    <row r="19" spans="2:10" s="663" customFormat="1" ht="12.95" customHeight="1">
      <c r="B19" s="1775"/>
      <c r="C19" s="1777"/>
      <c r="D19" s="1780"/>
      <c r="E19" s="1777"/>
      <c r="G19" s="1763"/>
      <c r="H19" s="1761"/>
      <c r="I19" s="1762"/>
      <c r="J19" s="1761"/>
    </row>
    <row r="20" spans="2:10" s="663" customFormat="1" ht="12.95" customHeight="1">
      <c r="B20" s="1775"/>
      <c r="C20" s="1777"/>
      <c r="D20" s="1780"/>
      <c r="E20" s="1777"/>
      <c r="G20" s="1763"/>
      <c r="H20" s="1761"/>
      <c r="I20" s="1762"/>
      <c r="J20" s="1761"/>
    </row>
    <row r="21" spans="2:10" s="663" customFormat="1" ht="12.95" customHeight="1">
      <c r="B21" s="1770"/>
      <c r="C21" s="1778"/>
      <c r="D21" s="1781"/>
      <c r="E21" s="1778"/>
      <c r="G21" s="1763"/>
      <c r="H21" s="1761"/>
      <c r="I21" s="1762"/>
      <c r="J21" s="1761"/>
    </row>
    <row r="22" spans="2:10" s="663" customFormat="1" ht="12.95" customHeight="1">
      <c r="B22" s="1763" t="s">
        <v>1605</v>
      </c>
      <c r="C22" s="1761" t="s">
        <v>30</v>
      </c>
      <c r="D22" s="1762" t="s">
        <v>1632</v>
      </c>
      <c r="E22" s="1761" t="s">
        <v>30</v>
      </c>
      <c r="G22" s="1763" t="s">
        <v>1620</v>
      </c>
      <c r="H22" s="1761" t="s">
        <v>30</v>
      </c>
      <c r="I22" s="1762" t="s">
        <v>1636</v>
      </c>
      <c r="J22" s="1761" t="s">
        <v>30</v>
      </c>
    </row>
    <row r="23" spans="2:10" s="663" customFormat="1" ht="12.95" customHeight="1">
      <c r="B23" s="1763"/>
      <c r="C23" s="1761"/>
      <c r="D23" s="1762"/>
      <c r="E23" s="1761"/>
      <c r="G23" s="1763"/>
      <c r="H23" s="1761"/>
      <c r="I23" s="1762"/>
      <c r="J23" s="1761"/>
    </row>
    <row r="24" spans="2:10" s="663" customFormat="1" ht="12.95" customHeight="1">
      <c r="B24" s="1763"/>
      <c r="C24" s="1761"/>
      <c r="D24" s="1762"/>
      <c r="E24" s="1761"/>
      <c r="G24" s="1763"/>
      <c r="H24" s="1761"/>
      <c r="I24" s="1762"/>
      <c r="J24" s="1761"/>
    </row>
    <row r="25" spans="2:10" s="663" customFormat="1" ht="12.95" customHeight="1">
      <c r="B25" s="1763"/>
      <c r="C25" s="1761"/>
      <c r="D25" s="1762"/>
      <c r="E25" s="1761"/>
      <c r="G25" s="1763"/>
      <c r="H25" s="1761"/>
      <c r="I25" s="1762"/>
      <c r="J25" s="1761"/>
    </row>
    <row r="26" spans="2:10" s="663" customFormat="1" ht="12.95" customHeight="1">
      <c r="B26" s="664"/>
      <c r="C26" s="665"/>
      <c r="D26" s="666"/>
      <c r="E26" s="665"/>
      <c r="G26" s="1763"/>
      <c r="H26" s="1761"/>
      <c r="I26" s="1762"/>
      <c r="J26" s="1761"/>
    </row>
    <row r="27" spans="2:10" s="663" customFormat="1" ht="12.95" customHeight="1">
      <c r="B27" s="1769"/>
      <c r="C27" s="1771" t="s">
        <v>1601</v>
      </c>
      <c r="D27" s="1773" t="s">
        <v>1606</v>
      </c>
      <c r="E27" s="1771" t="s">
        <v>1602</v>
      </c>
    </row>
    <row r="28" spans="2:10" s="663" customFormat="1" ht="12.95" customHeight="1">
      <c r="B28" s="1770"/>
      <c r="C28" s="1772"/>
      <c r="D28" s="1774"/>
      <c r="E28" s="1772"/>
      <c r="G28" s="1763"/>
      <c r="H28" s="1765" t="s">
        <v>1601</v>
      </c>
      <c r="I28" s="1766" t="s">
        <v>1622</v>
      </c>
      <c r="J28" s="1765" t="s">
        <v>1602</v>
      </c>
    </row>
    <row r="29" spans="2:10" s="663" customFormat="1" ht="12.95" customHeight="1">
      <c r="B29" s="1769" t="s">
        <v>1607</v>
      </c>
      <c r="C29" s="1776" t="s">
        <v>30</v>
      </c>
      <c r="D29" s="1779" t="s">
        <v>1633</v>
      </c>
      <c r="E29" s="1776" t="s">
        <v>30</v>
      </c>
      <c r="G29" s="1763"/>
      <c r="H29" s="1765"/>
      <c r="I29" s="1766"/>
      <c r="J29" s="1765"/>
    </row>
    <row r="30" spans="2:10" s="663" customFormat="1" ht="12.95" customHeight="1">
      <c r="B30" s="1775"/>
      <c r="C30" s="1777"/>
      <c r="D30" s="1780"/>
      <c r="E30" s="1777"/>
      <c r="G30" s="1763" t="s">
        <v>1621</v>
      </c>
      <c r="H30" s="1761" t="s">
        <v>30</v>
      </c>
      <c r="I30" s="1764" t="s">
        <v>1623</v>
      </c>
      <c r="J30" s="1761" t="s">
        <v>30</v>
      </c>
    </row>
    <row r="31" spans="2:10" s="663" customFormat="1" ht="12.95" customHeight="1">
      <c r="B31" s="1775"/>
      <c r="C31" s="1777"/>
      <c r="D31" s="1780"/>
      <c r="E31" s="1777"/>
      <c r="G31" s="1763"/>
      <c r="H31" s="1761"/>
      <c r="I31" s="1764"/>
      <c r="J31" s="1761"/>
    </row>
    <row r="32" spans="2:10" s="663" customFormat="1" ht="12.95" customHeight="1">
      <c r="B32" s="1775"/>
      <c r="C32" s="1777"/>
      <c r="D32" s="1780"/>
      <c r="E32" s="1777"/>
      <c r="G32" s="1763"/>
      <c r="H32" s="1761"/>
      <c r="I32" s="1764"/>
      <c r="J32" s="1761"/>
    </row>
    <row r="33" spans="2:10" s="663" customFormat="1" ht="12.95" customHeight="1">
      <c r="B33" s="1770"/>
      <c r="C33" s="1778"/>
      <c r="D33" s="1781"/>
      <c r="E33" s="1778"/>
      <c r="G33" s="1767" t="s">
        <v>1624</v>
      </c>
      <c r="H33" s="1761" t="s">
        <v>30</v>
      </c>
      <c r="I33" s="1768" t="s">
        <v>1625</v>
      </c>
      <c r="J33" s="1761" t="s">
        <v>30</v>
      </c>
    </row>
    <row r="34" spans="2:10" s="663" customFormat="1" ht="12.95" customHeight="1">
      <c r="B34" s="1763" t="s">
        <v>1608</v>
      </c>
      <c r="C34" s="1761" t="s">
        <v>30</v>
      </c>
      <c r="D34" s="1762" t="s">
        <v>1634</v>
      </c>
      <c r="E34" s="1761" t="s">
        <v>30</v>
      </c>
      <c r="G34" s="1767"/>
      <c r="H34" s="1761"/>
      <c r="I34" s="1768"/>
      <c r="J34" s="1761"/>
    </row>
    <row r="35" spans="2:10" s="663" customFormat="1" ht="12.95" customHeight="1">
      <c r="B35" s="1763"/>
      <c r="C35" s="1761"/>
      <c r="D35" s="1762"/>
      <c r="E35" s="1761"/>
      <c r="G35" s="1763" t="s">
        <v>1627</v>
      </c>
      <c r="H35" s="1761" t="s">
        <v>30</v>
      </c>
      <c r="I35" s="1762" t="s">
        <v>1635</v>
      </c>
      <c r="J35" s="1761" t="s">
        <v>30</v>
      </c>
    </row>
    <row r="36" spans="2:10" s="663" customFormat="1" ht="12.95" customHeight="1">
      <c r="B36" s="1763"/>
      <c r="C36" s="1761"/>
      <c r="D36" s="1762"/>
      <c r="E36" s="1761"/>
      <c r="G36" s="1763"/>
      <c r="H36" s="1761"/>
      <c r="I36" s="1762"/>
      <c r="J36" s="1761"/>
    </row>
    <row r="37" spans="2:10" s="663" customFormat="1" ht="12.95" customHeight="1">
      <c r="B37" s="1763"/>
      <c r="C37" s="1761"/>
      <c r="D37" s="1762"/>
      <c r="E37" s="1761"/>
      <c r="G37" s="1763"/>
      <c r="H37" s="1761"/>
      <c r="I37" s="1762"/>
      <c r="J37" s="1761"/>
    </row>
    <row r="38" spans="2:10" s="663" customFormat="1" ht="12.95" customHeight="1">
      <c r="B38" s="1763"/>
      <c r="C38" s="1761"/>
      <c r="D38" s="1762"/>
      <c r="E38" s="1761"/>
      <c r="G38" s="1763"/>
      <c r="H38" s="1761"/>
      <c r="I38" s="1762"/>
      <c r="J38" s="1761"/>
    </row>
    <row r="39" spans="2:10" s="663" customFormat="1" ht="12.95" customHeight="1">
      <c r="B39" s="1763"/>
      <c r="C39" s="1761"/>
      <c r="D39" s="1762"/>
      <c r="E39" s="1761"/>
      <c r="G39" s="1767" t="s">
        <v>1626</v>
      </c>
      <c r="H39" s="1761" t="s">
        <v>30</v>
      </c>
      <c r="I39" s="1768" t="s">
        <v>1628</v>
      </c>
      <c r="J39" s="1761" t="s">
        <v>30</v>
      </c>
    </row>
    <row r="40" spans="2:10" s="663" customFormat="1" ht="12.95" customHeight="1">
      <c r="B40" s="664"/>
      <c r="C40" s="665"/>
      <c r="D40" s="667"/>
      <c r="E40" s="665"/>
      <c r="G40" s="1767"/>
      <c r="H40" s="1761"/>
      <c r="I40" s="1768"/>
      <c r="J40" s="1761"/>
    </row>
    <row r="41" spans="2:10" s="663" customFormat="1" ht="12.95" customHeight="1">
      <c r="B41" s="1763"/>
      <c r="C41" s="1765" t="s">
        <v>1601</v>
      </c>
      <c r="D41" s="1766" t="s">
        <v>1610</v>
      </c>
      <c r="E41" s="1765" t="s">
        <v>1602</v>
      </c>
    </row>
    <row r="42" spans="2:10" s="663" customFormat="1" ht="12.95" customHeight="1">
      <c r="B42" s="1763"/>
      <c r="C42" s="1765"/>
      <c r="D42" s="1766"/>
      <c r="E42" s="1765"/>
    </row>
    <row r="43" spans="2:10" s="663" customFormat="1" ht="12.95" customHeight="1">
      <c r="B43" s="1763" t="s">
        <v>1609</v>
      </c>
      <c r="C43" s="1761" t="s">
        <v>30</v>
      </c>
      <c r="D43" s="1764" t="s">
        <v>1611</v>
      </c>
      <c r="E43" s="1761" t="s">
        <v>30</v>
      </c>
    </row>
    <row r="44" spans="2:10" s="663" customFormat="1" ht="12.95" customHeight="1">
      <c r="B44" s="1763"/>
      <c r="C44" s="1761"/>
      <c r="D44" s="1764"/>
      <c r="E44" s="1761"/>
    </row>
    <row r="45" spans="2:10" s="663" customFormat="1" ht="12.95" customHeight="1">
      <c r="B45" s="1763"/>
      <c r="C45" s="1761"/>
      <c r="D45" s="1764"/>
      <c r="E45" s="1761"/>
    </row>
    <row r="46" spans="2:10" ht="13.5" customHeight="1"/>
    <row r="47" spans="2:10">
      <c r="B47" s="1760" t="s">
        <v>1637</v>
      </c>
      <c r="C47" s="1760"/>
      <c r="D47" s="1760"/>
      <c r="E47" s="1760"/>
      <c r="F47" s="1760"/>
      <c r="G47" s="1760"/>
      <c r="H47" s="1760"/>
      <c r="I47" s="1760"/>
    </row>
    <row r="48" spans="2:10" ht="35.25" customHeight="1">
      <c r="B48" s="1265" t="s">
        <v>1638</v>
      </c>
      <c r="C48" s="1265"/>
      <c r="D48" s="1265"/>
      <c r="E48" s="1265"/>
      <c r="F48" s="1265"/>
      <c r="G48" s="1265"/>
      <c r="H48" s="1265"/>
      <c r="I48" s="1265"/>
    </row>
  </sheetData>
  <mergeCells count="91">
    <mergeCell ref="B5:B6"/>
    <mergeCell ref="C5:C6"/>
    <mergeCell ref="D5:D6"/>
    <mergeCell ref="E5:E6"/>
    <mergeCell ref="B11:B14"/>
    <mergeCell ref="C11:C14"/>
    <mergeCell ref="D11:D14"/>
    <mergeCell ref="E11:E14"/>
    <mergeCell ref="B7:B10"/>
    <mergeCell ref="C7:C10"/>
    <mergeCell ref="D7:D10"/>
    <mergeCell ref="E7:E10"/>
    <mergeCell ref="I8:I10"/>
    <mergeCell ref="G5:G7"/>
    <mergeCell ref="H5:H7"/>
    <mergeCell ref="I5:I7"/>
    <mergeCell ref="J5:J7"/>
    <mergeCell ref="G8:G10"/>
    <mergeCell ref="H8:H10"/>
    <mergeCell ref="J8:J10"/>
    <mergeCell ref="B16:B17"/>
    <mergeCell ref="C16:C17"/>
    <mergeCell ref="D16:D17"/>
    <mergeCell ref="E16:E17"/>
    <mergeCell ref="B18:B21"/>
    <mergeCell ref="C18:C21"/>
    <mergeCell ref="D18:D21"/>
    <mergeCell ref="E18:E21"/>
    <mergeCell ref="B27:B28"/>
    <mergeCell ref="C27:C28"/>
    <mergeCell ref="D27:D28"/>
    <mergeCell ref="E27:E28"/>
    <mergeCell ref="B22:B25"/>
    <mergeCell ref="C22:C25"/>
    <mergeCell ref="D22:D25"/>
    <mergeCell ref="E22:E25"/>
    <mergeCell ref="B43:B45"/>
    <mergeCell ref="C43:C45"/>
    <mergeCell ref="D43:D45"/>
    <mergeCell ref="E43:E45"/>
    <mergeCell ref="B29:B33"/>
    <mergeCell ref="C29:C33"/>
    <mergeCell ref="D29:D33"/>
    <mergeCell ref="E29:E33"/>
    <mergeCell ref="B34:B39"/>
    <mergeCell ref="C34:C39"/>
    <mergeCell ref="D34:D39"/>
    <mergeCell ref="E34:E39"/>
    <mergeCell ref="J18:J21"/>
    <mergeCell ref="G22:G26"/>
    <mergeCell ref="H22:H26"/>
    <mergeCell ref="G12:G13"/>
    <mergeCell ref="H12:H13"/>
    <mergeCell ref="I12:I13"/>
    <mergeCell ref="J12:J13"/>
    <mergeCell ref="G14:G17"/>
    <mergeCell ref="H14:H17"/>
    <mergeCell ref="I14:I17"/>
    <mergeCell ref="J14:J17"/>
    <mergeCell ref="J22:J26"/>
    <mergeCell ref="G28:G29"/>
    <mergeCell ref="H28:H29"/>
    <mergeCell ref="I28:I29"/>
    <mergeCell ref="J28:J29"/>
    <mergeCell ref="J30:J32"/>
    <mergeCell ref="G33:G34"/>
    <mergeCell ref="H33:H34"/>
    <mergeCell ref="I33:I34"/>
    <mergeCell ref="J33:J34"/>
    <mergeCell ref="J35:J38"/>
    <mergeCell ref="G39:G40"/>
    <mergeCell ref="H39:H40"/>
    <mergeCell ref="I39:I40"/>
    <mergeCell ref="J39:J40"/>
    <mergeCell ref="G35:G38"/>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s>
  <phoneticPr fontId="3"/>
  <dataValidations count="1">
    <dataValidation type="list" allowBlank="1" showInputMessage="1" showErrorMessage="1" prompt="該当する場合「☑」を選択" sqref="C26 J8 C7 H8 E7 C11 E11 E15 C15 E22 C18 E18 C22 E26 C29 E29 C34 E34 E43 C43 J18 H14 J14 H18 J22 H22 J30 H30 H33 J33 J35 H35 H39 J39">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1997"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1998"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1999"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2000"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2001"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2002"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2003"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2004"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J42"/>
  <sheetViews>
    <sheetView view="pageBreakPreview" topLeftCell="C1" zoomScale="80" zoomScaleNormal="70" zoomScaleSheetLayoutView="100" workbookViewId="0">
      <selection activeCell="G51" sqref="G51"/>
    </sheetView>
  </sheetViews>
  <sheetFormatPr defaultRowHeight="13.5"/>
  <cols>
    <col min="1" max="1" width="2.625" customWidth="1"/>
    <col min="2" max="2" width="3.625" style="660" customWidth="1"/>
    <col min="3" max="3" width="10.625" style="660" customWidth="1"/>
    <col min="4" max="4" width="45.625" customWidth="1"/>
    <col min="5" max="5" width="10.625" style="660"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437" t="s">
        <v>1640</v>
      </c>
    </row>
    <row r="3" spans="1:10" ht="21">
      <c r="A3" s="661"/>
      <c r="D3" s="1759" t="s">
        <v>1639</v>
      </c>
      <c r="E3" s="1759"/>
      <c r="F3" s="1759"/>
      <c r="G3" s="1759"/>
      <c r="H3" s="1759"/>
      <c r="I3" s="1759"/>
    </row>
    <row r="5" spans="1:10" ht="12.95" customHeight="1">
      <c r="B5" s="1769"/>
      <c r="C5" s="1771" t="s">
        <v>1601</v>
      </c>
      <c r="D5" s="1773" t="s">
        <v>1603</v>
      </c>
      <c r="E5" s="1771" t="s">
        <v>1602</v>
      </c>
      <c r="G5" s="1769"/>
      <c r="H5" s="1771" t="s">
        <v>1601</v>
      </c>
      <c r="I5" s="1792" t="s">
        <v>1610</v>
      </c>
      <c r="J5" s="1771" t="s">
        <v>1602</v>
      </c>
    </row>
    <row r="6" spans="1:10" ht="12.95" customHeight="1">
      <c r="B6" s="1770"/>
      <c r="C6" s="1772"/>
      <c r="D6" s="1774"/>
      <c r="E6" s="1772"/>
      <c r="G6" s="1770"/>
      <c r="H6" s="1772"/>
      <c r="I6" s="1793"/>
      <c r="J6" s="1772"/>
    </row>
    <row r="7" spans="1:10" ht="12.95" customHeight="1">
      <c r="B7" s="1763" t="s">
        <v>1348</v>
      </c>
      <c r="C7" s="1761" t="s">
        <v>30</v>
      </c>
      <c r="D7" s="1790" t="s">
        <v>1641</v>
      </c>
      <c r="E7" s="1761" t="s">
        <v>30</v>
      </c>
      <c r="G7" s="1769" t="s">
        <v>1621</v>
      </c>
      <c r="H7" s="1776" t="s">
        <v>30</v>
      </c>
      <c r="I7" s="1788" t="s">
        <v>1653</v>
      </c>
      <c r="J7" s="1776" t="s">
        <v>30</v>
      </c>
    </row>
    <row r="8" spans="1:10" ht="12.95" customHeight="1">
      <c r="B8" s="1763"/>
      <c r="C8" s="1761"/>
      <c r="D8" s="1790"/>
      <c r="E8" s="1761"/>
      <c r="G8" s="1770"/>
      <c r="H8" s="1778"/>
      <c r="I8" s="1789"/>
      <c r="J8" s="1778"/>
    </row>
    <row r="9" spans="1:10" ht="12.95" customHeight="1">
      <c r="B9" s="1763" t="s">
        <v>1349</v>
      </c>
      <c r="C9" s="1761" t="s">
        <v>30</v>
      </c>
      <c r="D9" s="1790" t="s">
        <v>1642</v>
      </c>
      <c r="E9" s="1761" t="s">
        <v>30</v>
      </c>
      <c r="G9" s="668"/>
      <c r="H9" s="669"/>
      <c r="I9" s="671"/>
      <c r="J9" s="669"/>
    </row>
    <row r="10" spans="1:10" ht="12.95" customHeight="1">
      <c r="B10" s="1763"/>
      <c r="C10" s="1761"/>
      <c r="D10" s="1790"/>
      <c r="E10" s="1761"/>
      <c r="G10" s="1769"/>
      <c r="H10" s="1771" t="s">
        <v>1601</v>
      </c>
      <c r="I10" s="1766" t="s">
        <v>1612</v>
      </c>
      <c r="J10" s="1771" t="s">
        <v>1602</v>
      </c>
    </row>
    <row r="11" spans="1:10" ht="12.95" customHeight="1">
      <c r="B11" s="1763" t="s">
        <v>1350</v>
      </c>
      <c r="C11" s="1761" t="s">
        <v>30</v>
      </c>
      <c r="D11" s="1790" t="s">
        <v>1643</v>
      </c>
      <c r="E11" s="1761" t="s">
        <v>30</v>
      </c>
      <c r="G11" s="1775"/>
      <c r="H11" s="1791"/>
      <c r="I11" s="1766"/>
      <c r="J11" s="1791"/>
    </row>
    <row r="12" spans="1:10" ht="12.95" customHeight="1">
      <c r="B12" s="1763"/>
      <c r="C12" s="1761"/>
      <c r="D12" s="1790"/>
      <c r="E12" s="1761"/>
      <c r="G12" s="1770"/>
      <c r="H12" s="1772"/>
      <c r="I12" s="1766"/>
      <c r="J12" s="1772"/>
    </row>
    <row r="13" spans="1:10" ht="12.95" customHeight="1">
      <c r="B13" s="1763" t="s">
        <v>1605</v>
      </c>
      <c r="C13" s="1761" t="s">
        <v>30</v>
      </c>
      <c r="D13" s="1790" t="s">
        <v>1644</v>
      </c>
      <c r="E13" s="1761" t="s">
        <v>30</v>
      </c>
      <c r="G13" s="1763" t="s">
        <v>1624</v>
      </c>
      <c r="H13" s="1761" t="s">
        <v>30</v>
      </c>
      <c r="I13" s="1790" t="s">
        <v>1654</v>
      </c>
      <c r="J13" s="1761" t="s">
        <v>30</v>
      </c>
    </row>
    <row r="14" spans="1:10" ht="12.95" customHeight="1">
      <c r="B14" s="1763"/>
      <c r="C14" s="1761"/>
      <c r="D14" s="1790"/>
      <c r="E14" s="1761"/>
      <c r="G14" s="1763"/>
      <c r="H14" s="1761"/>
      <c r="I14" s="1790"/>
      <c r="J14" s="1761"/>
    </row>
    <row r="15" spans="1:10" s="663" customFormat="1" ht="12.95" customHeight="1">
      <c r="B15" s="664"/>
      <c r="C15" s="665"/>
      <c r="D15" s="666"/>
      <c r="E15" s="665"/>
      <c r="G15" s="668"/>
      <c r="H15" s="669"/>
      <c r="I15" s="671"/>
      <c r="J15" s="669"/>
    </row>
    <row r="16" spans="1:10" s="663" customFormat="1" ht="12.95" customHeight="1">
      <c r="B16" s="1769"/>
      <c r="C16" s="1771" t="s">
        <v>1601</v>
      </c>
      <c r="D16" s="1773" t="s">
        <v>1604</v>
      </c>
      <c r="E16" s="1771" t="s">
        <v>1602</v>
      </c>
      <c r="G16" s="1769"/>
      <c r="H16" s="1771" t="s">
        <v>1601</v>
      </c>
      <c r="I16" s="1773" t="s">
        <v>1619</v>
      </c>
      <c r="J16" s="1771" t="s">
        <v>1602</v>
      </c>
    </row>
    <row r="17" spans="2:10" s="663" customFormat="1" ht="12.95" customHeight="1">
      <c r="B17" s="1770"/>
      <c r="C17" s="1772"/>
      <c r="D17" s="1774"/>
      <c r="E17" s="1772"/>
      <c r="G17" s="1770"/>
      <c r="H17" s="1772"/>
      <c r="I17" s="1774"/>
      <c r="J17" s="1772"/>
    </row>
    <row r="18" spans="2:10" s="663" customFormat="1" ht="12.95" customHeight="1">
      <c r="B18" s="1763" t="s">
        <v>1607</v>
      </c>
      <c r="C18" s="1761" t="s">
        <v>30</v>
      </c>
      <c r="D18" s="1790" t="s">
        <v>1645</v>
      </c>
      <c r="E18" s="1761" t="s">
        <v>30</v>
      </c>
      <c r="G18" s="1769" t="s">
        <v>1627</v>
      </c>
      <c r="H18" s="1776" t="s">
        <v>30</v>
      </c>
      <c r="I18" s="1788" t="s">
        <v>1655</v>
      </c>
      <c r="J18" s="1776" t="s">
        <v>30</v>
      </c>
    </row>
    <row r="19" spans="2:10" s="663" customFormat="1" ht="12.95" customHeight="1">
      <c r="B19" s="1763"/>
      <c r="C19" s="1761"/>
      <c r="D19" s="1790"/>
      <c r="E19" s="1761"/>
      <c r="G19" s="1775"/>
      <c r="H19" s="1777"/>
      <c r="I19" s="1783"/>
      <c r="J19" s="1777"/>
    </row>
    <row r="20" spans="2:10" s="663" customFormat="1" ht="12.95" customHeight="1">
      <c r="B20" s="1769" t="s">
        <v>1608</v>
      </c>
      <c r="C20" s="1776" t="s">
        <v>30</v>
      </c>
      <c r="D20" s="1788" t="s">
        <v>1646</v>
      </c>
      <c r="E20" s="1776" t="s">
        <v>30</v>
      </c>
      <c r="G20" s="1770"/>
      <c r="H20" s="1778"/>
      <c r="I20" s="1784"/>
      <c r="J20" s="1778"/>
    </row>
    <row r="21" spans="2:10" s="663" customFormat="1" ht="12.95" customHeight="1">
      <c r="B21" s="1775"/>
      <c r="C21" s="1777"/>
      <c r="D21" s="1783"/>
      <c r="E21" s="1777"/>
      <c r="G21" s="1769" t="s">
        <v>1626</v>
      </c>
      <c r="H21" s="1776" t="s">
        <v>30</v>
      </c>
      <c r="I21" s="1788" t="s">
        <v>1656</v>
      </c>
      <c r="J21" s="1776" t="s">
        <v>30</v>
      </c>
    </row>
    <row r="22" spans="2:10" s="663" customFormat="1" ht="12.95" customHeight="1">
      <c r="B22" s="1770"/>
      <c r="C22" s="1778"/>
      <c r="D22" s="1784"/>
      <c r="E22" s="1778"/>
      <c r="G22" s="1775"/>
      <c r="H22" s="1777"/>
      <c r="I22" s="1783"/>
      <c r="J22" s="1777"/>
    </row>
    <row r="23" spans="2:10" s="663" customFormat="1" ht="12.95" customHeight="1">
      <c r="B23" s="1769" t="s">
        <v>1609</v>
      </c>
      <c r="C23" s="1776" t="s">
        <v>30</v>
      </c>
      <c r="D23" s="1788" t="s">
        <v>1647</v>
      </c>
      <c r="E23" s="1776" t="s">
        <v>30</v>
      </c>
      <c r="G23" s="1770"/>
      <c r="H23" s="1778"/>
      <c r="I23" s="1784"/>
      <c r="J23" s="1778"/>
    </row>
    <row r="24" spans="2:10" s="663" customFormat="1" ht="12.95" customHeight="1">
      <c r="B24" s="1775"/>
      <c r="C24" s="1777"/>
      <c r="D24" s="1783"/>
      <c r="E24" s="1777"/>
      <c r="G24" s="668"/>
      <c r="H24" s="669"/>
      <c r="I24" s="670"/>
      <c r="J24" s="669"/>
    </row>
    <row r="25" spans="2:10" s="663" customFormat="1" ht="12.95" customHeight="1">
      <c r="B25" s="1770"/>
      <c r="C25" s="1778"/>
      <c r="D25" s="1784"/>
      <c r="E25" s="1778"/>
      <c r="G25" s="1763"/>
      <c r="H25" s="1765" t="s">
        <v>1601</v>
      </c>
      <c r="I25" s="1766" t="s">
        <v>1622</v>
      </c>
      <c r="J25" s="1765" t="s">
        <v>1602</v>
      </c>
    </row>
    <row r="26" spans="2:10" s="663" customFormat="1" ht="12.95" customHeight="1">
      <c r="B26" s="1763" t="s">
        <v>1614</v>
      </c>
      <c r="C26" s="1761" t="s">
        <v>30</v>
      </c>
      <c r="D26" s="1790" t="s">
        <v>1648</v>
      </c>
      <c r="E26" s="1761" t="s">
        <v>30</v>
      </c>
      <c r="G26" s="1763"/>
      <c r="H26" s="1765"/>
      <c r="I26" s="1766"/>
      <c r="J26" s="1765"/>
    </row>
    <row r="27" spans="2:10" s="663" customFormat="1" ht="12.95" customHeight="1">
      <c r="B27" s="1763"/>
      <c r="C27" s="1761"/>
      <c r="D27" s="1790"/>
      <c r="E27" s="1761"/>
      <c r="G27" s="1769" t="s">
        <v>1657</v>
      </c>
      <c r="H27" s="1776" t="s">
        <v>30</v>
      </c>
      <c r="I27" s="1788" t="s">
        <v>1623</v>
      </c>
      <c r="J27" s="1776" t="s">
        <v>30</v>
      </c>
    </row>
    <row r="28" spans="2:10" s="663" customFormat="1" ht="12.95" customHeight="1">
      <c r="B28" s="1763" t="s">
        <v>1617</v>
      </c>
      <c r="C28" s="1761" t="s">
        <v>30</v>
      </c>
      <c r="D28" s="1790" t="s">
        <v>1649</v>
      </c>
      <c r="E28" s="1761" t="s">
        <v>30</v>
      </c>
      <c r="G28" s="1775"/>
      <c r="H28" s="1777"/>
      <c r="I28" s="1783"/>
      <c r="J28" s="1777"/>
    </row>
    <row r="29" spans="2:10" s="663" customFormat="1" ht="12.95" customHeight="1">
      <c r="B29" s="1763"/>
      <c r="C29" s="1761"/>
      <c r="D29" s="1790"/>
      <c r="E29" s="1761"/>
      <c r="G29" s="1770"/>
      <c r="H29" s="1778"/>
      <c r="I29" s="1784"/>
      <c r="J29" s="1778"/>
    </row>
    <row r="30" spans="2:10" s="663" customFormat="1" ht="12.95" customHeight="1">
      <c r="B30" s="664"/>
      <c r="C30" s="665"/>
      <c r="D30" s="666"/>
      <c r="E30" s="665"/>
      <c r="G30" s="1767" t="s">
        <v>1658</v>
      </c>
      <c r="H30" s="1761" t="s">
        <v>30</v>
      </c>
      <c r="I30" s="1768" t="s">
        <v>1625</v>
      </c>
      <c r="J30" s="1761" t="s">
        <v>30</v>
      </c>
    </row>
    <row r="31" spans="2:10" s="663" customFormat="1" ht="12.95" customHeight="1">
      <c r="B31" s="1769"/>
      <c r="C31" s="1771" t="s">
        <v>1601</v>
      </c>
      <c r="D31" s="1773" t="s">
        <v>1606</v>
      </c>
      <c r="E31" s="1771" t="s">
        <v>1602</v>
      </c>
      <c r="G31" s="1767"/>
      <c r="H31" s="1761"/>
      <c r="I31" s="1768"/>
      <c r="J31" s="1761"/>
    </row>
    <row r="32" spans="2:10" s="663" customFormat="1" ht="12.95" customHeight="1">
      <c r="B32" s="1770"/>
      <c r="C32" s="1772"/>
      <c r="D32" s="1774"/>
      <c r="E32" s="1772"/>
      <c r="G32" s="1767" t="s">
        <v>1659</v>
      </c>
      <c r="H32" s="1761" t="s">
        <v>30</v>
      </c>
      <c r="I32" s="1768" t="s">
        <v>1660</v>
      </c>
      <c r="J32" s="1761" t="s">
        <v>30</v>
      </c>
    </row>
    <row r="33" spans="2:10" s="663" customFormat="1" ht="12.95" customHeight="1">
      <c r="B33" s="1769" t="s">
        <v>1652</v>
      </c>
      <c r="C33" s="1776" t="s">
        <v>30</v>
      </c>
      <c r="D33" s="1794" t="s">
        <v>1650</v>
      </c>
      <c r="E33" s="1776" t="s">
        <v>30</v>
      </c>
      <c r="G33" s="1767"/>
      <c r="H33" s="1761"/>
      <c r="I33" s="1768"/>
      <c r="J33" s="1761"/>
    </row>
    <row r="34" spans="2:10" s="663" customFormat="1" ht="12.95" customHeight="1">
      <c r="B34" s="1775"/>
      <c r="C34" s="1777"/>
      <c r="D34" s="1780"/>
      <c r="E34" s="1777"/>
      <c r="G34" s="1785" t="s">
        <v>1652</v>
      </c>
      <c r="H34" s="1776" t="s">
        <v>30</v>
      </c>
      <c r="I34" s="1782" t="s">
        <v>1635</v>
      </c>
      <c r="J34" s="1776" t="s">
        <v>30</v>
      </c>
    </row>
    <row r="35" spans="2:10" s="663" customFormat="1" ht="12.95" customHeight="1">
      <c r="B35" s="1770"/>
      <c r="C35" s="1778"/>
      <c r="D35" s="1781"/>
      <c r="E35" s="1778"/>
      <c r="G35" s="1786"/>
      <c r="H35" s="1777"/>
      <c r="I35" s="1783"/>
      <c r="J35" s="1777"/>
    </row>
    <row r="36" spans="2:10" s="663" customFormat="1" ht="12.95" customHeight="1">
      <c r="B36" s="1763" t="s">
        <v>1620</v>
      </c>
      <c r="C36" s="1761" t="s">
        <v>30</v>
      </c>
      <c r="D36" s="1764" t="s">
        <v>1651</v>
      </c>
      <c r="E36" s="1761" t="s">
        <v>30</v>
      </c>
      <c r="G36" s="1786"/>
      <c r="H36" s="1777"/>
      <c r="I36" s="1783"/>
      <c r="J36" s="1777"/>
    </row>
    <row r="37" spans="2:10" s="663" customFormat="1" ht="12.95" customHeight="1">
      <c r="B37" s="1763"/>
      <c r="C37" s="1761"/>
      <c r="D37" s="1762"/>
      <c r="E37" s="1761"/>
      <c r="G37" s="1787"/>
      <c r="H37" s="1778"/>
      <c r="I37" s="1784"/>
      <c r="J37" s="1778"/>
    </row>
    <row r="38" spans="2:10" s="663" customFormat="1" ht="12.95" customHeight="1">
      <c r="B38" s="1763"/>
      <c r="C38" s="1761"/>
      <c r="D38" s="1762"/>
      <c r="E38" s="1761"/>
      <c r="G38" s="1767" t="s">
        <v>1661</v>
      </c>
      <c r="H38" s="1761" t="s">
        <v>30</v>
      </c>
      <c r="I38" s="1768" t="s">
        <v>1628</v>
      </c>
      <c r="J38" s="1761" t="s">
        <v>30</v>
      </c>
    </row>
    <row r="39" spans="2:10" s="663" customFormat="1" ht="12.75" customHeight="1">
      <c r="B39" s="664"/>
      <c r="C39" s="665"/>
      <c r="D39" s="667"/>
      <c r="E39" s="665"/>
      <c r="G39" s="1767"/>
      <c r="H39" s="1761"/>
      <c r="I39" s="1768"/>
      <c r="J39" s="1761"/>
    </row>
    <row r="40" spans="2:10" s="663" customFormat="1" ht="12.75" customHeight="1">
      <c r="B40" s="664"/>
      <c r="C40" s="665"/>
      <c r="D40" s="667"/>
      <c r="E40" s="665"/>
      <c r="G40" s="664"/>
      <c r="H40" s="665"/>
      <c r="I40" s="672"/>
      <c r="J40" s="665"/>
    </row>
    <row r="41" spans="2:10">
      <c r="B41" s="1760" t="s">
        <v>1637</v>
      </c>
      <c r="C41" s="1760"/>
      <c r="D41" s="1760"/>
      <c r="E41" s="1760"/>
      <c r="F41" s="1760"/>
      <c r="G41" s="1760"/>
      <c r="H41" s="1760"/>
      <c r="I41" s="1760"/>
    </row>
    <row r="42" spans="2:10" ht="35.25" customHeight="1">
      <c r="B42" s="1265" t="s">
        <v>1638</v>
      </c>
      <c r="C42" s="1265"/>
      <c r="D42" s="1265"/>
      <c r="E42" s="1265"/>
      <c r="F42" s="1265"/>
      <c r="G42" s="1265"/>
      <c r="H42" s="1265"/>
      <c r="I42" s="1265"/>
    </row>
  </sheetData>
  <mergeCells count="111">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J21:J23"/>
    <mergeCell ref="G25:G26"/>
    <mergeCell ref="H25:H26"/>
    <mergeCell ref="I25:I26"/>
    <mergeCell ref="J25:J26"/>
    <mergeCell ref="G16:G17"/>
    <mergeCell ref="H16:H17"/>
    <mergeCell ref="I16:I17"/>
    <mergeCell ref="J16:J17"/>
    <mergeCell ref="G18:G20"/>
    <mergeCell ref="H18:H20"/>
    <mergeCell ref="I18:I20"/>
    <mergeCell ref="J18:J20"/>
    <mergeCell ref="I34:I37"/>
    <mergeCell ref="G34:G37"/>
    <mergeCell ref="H34:H37"/>
    <mergeCell ref="J34:J37"/>
    <mergeCell ref="G27:G29"/>
    <mergeCell ref="H27:H29"/>
    <mergeCell ref="I27:I29"/>
    <mergeCell ref="J27:J29"/>
    <mergeCell ref="G30:G31"/>
    <mergeCell ref="H30:H31"/>
    <mergeCell ref="I30:I31"/>
    <mergeCell ref="J30:J31"/>
  </mergeCells>
  <phoneticPr fontId="3"/>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AH23"/>
  <sheetViews>
    <sheetView view="pageBreakPreview" topLeftCell="E1" zoomScaleNormal="100" zoomScaleSheetLayoutView="100" workbookViewId="0">
      <selection activeCell="D17" sqref="D17:F18"/>
    </sheetView>
  </sheetViews>
  <sheetFormatPr defaultColWidth="4.125" defaultRowHeight="18" customHeight="1"/>
  <cols>
    <col min="1" max="1" width="1.875" style="351" customWidth="1"/>
    <col min="2" max="2" width="4.625" style="351" customWidth="1"/>
    <col min="3" max="3" width="7.25" style="351" customWidth="1"/>
    <col min="4" max="4" width="3.5" style="351" customWidth="1"/>
    <col min="5" max="5" width="11.5" style="351" customWidth="1"/>
    <col min="6" max="6" width="10.5" style="351" customWidth="1"/>
    <col min="7" max="7" width="7.75" style="351" customWidth="1"/>
    <col min="8" max="8" width="3.5" style="351" customWidth="1"/>
    <col min="9" max="9" width="7.375" style="351" customWidth="1"/>
    <col min="10" max="10" width="3.5" style="351" customWidth="1"/>
    <col min="11" max="11" width="8" style="351" customWidth="1"/>
    <col min="12" max="12" width="15.25" style="351" customWidth="1"/>
    <col min="13" max="13" width="7.375" style="351" customWidth="1"/>
    <col min="14" max="14" width="12.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24.4" customHeight="1">
      <c r="B2" s="1796" t="s">
        <v>965</v>
      </c>
      <c r="C2" s="1797"/>
      <c r="D2" s="1797"/>
      <c r="E2" s="1797"/>
      <c r="F2" s="1797"/>
      <c r="G2" s="1797"/>
      <c r="H2" s="1797"/>
      <c r="I2" s="1797"/>
      <c r="J2" s="1797"/>
      <c r="K2" s="1797"/>
      <c r="L2" s="1797"/>
      <c r="M2" s="1797"/>
      <c r="N2" s="1798"/>
    </row>
    <row r="3" spans="1:34" ht="21.75" customHeight="1">
      <c r="B3" s="353"/>
      <c r="C3" s="353"/>
      <c r="D3" s="353"/>
      <c r="E3" s="353"/>
    </row>
    <row r="4" spans="1:34" ht="19.7" customHeight="1">
      <c r="A4" s="354" t="s">
        <v>945</v>
      </c>
      <c r="B4" s="355"/>
      <c r="C4" s="355"/>
      <c r="D4" s="355"/>
      <c r="E4" s="355"/>
      <c r="F4" s="355"/>
      <c r="G4" s="355"/>
      <c r="H4" s="355"/>
      <c r="I4" s="355"/>
    </row>
    <row r="5" spans="1:34" ht="20.25" customHeight="1">
      <c r="A5" s="354"/>
      <c r="B5" s="349" t="s">
        <v>966</v>
      </c>
      <c r="C5" s="349"/>
      <c r="F5" s="356"/>
      <c r="G5" s="356"/>
      <c r="H5" s="357"/>
      <c r="I5" s="357"/>
    </row>
    <row r="6" spans="1:34" ht="30.75" customHeight="1">
      <c r="A6" s="358"/>
      <c r="B6" s="1799" t="str">
        <f>はじめに!D5</f>
        <v>あいうえお集落協定</v>
      </c>
      <c r="C6" s="1800"/>
      <c r="D6" s="1800"/>
      <c r="E6" s="1800"/>
      <c r="F6" s="1800"/>
      <c r="G6" s="1800"/>
      <c r="H6" s="1800"/>
      <c r="I6" s="1800"/>
      <c r="J6" s="1800"/>
      <c r="K6" s="1800"/>
      <c r="L6" s="1800"/>
      <c r="M6" s="1801"/>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967</v>
      </c>
      <c r="M8" s="350"/>
      <c r="N8" s="350"/>
      <c r="Q8" s="363"/>
    </row>
    <row r="9" spans="1:34" ht="24" customHeight="1">
      <c r="A9" s="358"/>
      <c r="B9" s="1802" t="s">
        <v>968</v>
      </c>
      <c r="C9" s="1802"/>
      <c r="D9" s="1802"/>
      <c r="E9" s="1802"/>
      <c r="F9" s="1803" t="s">
        <v>969</v>
      </c>
      <c r="G9" s="1803"/>
      <c r="H9" s="1803"/>
      <c r="I9" s="1803"/>
      <c r="J9" s="1803"/>
      <c r="K9" s="1803"/>
      <c r="L9" s="1803"/>
    </row>
    <row r="10" spans="1:34" ht="24" customHeight="1">
      <c r="A10" s="358"/>
      <c r="B10" s="1802" t="s">
        <v>970</v>
      </c>
      <c r="C10" s="1802"/>
      <c r="D10" s="1802"/>
      <c r="E10" s="1802"/>
      <c r="F10" s="1804"/>
      <c r="G10" s="1804"/>
      <c r="H10" s="1804"/>
      <c r="I10" s="1804"/>
      <c r="J10" s="1804"/>
      <c r="K10" s="1804"/>
      <c r="L10" s="1804"/>
    </row>
    <row r="11" spans="1:34" ht="24" customHeight="1">
      <c r="A11" s="358"/>
      <c r="B11" s="1802" t="s">
        <v>971</v>
      </c>
      <c r="C11" s="1802"/>
      <c r="D11" s="1802"/>
      <c r="E11" s="1802"/>
      <c r="F11" s="1804"/>
      <c r="G11" s="1804"/>
      <c r="H11" s="1804"/>
      <c r="I11" s="1804"/>
      <c r="J11" s="1804"/>
      <c r="K11" s="1804"/>
      <c r="L11" s="1804"/>
    </row>
    <row r="12" spans="1:34" ht="24" customHeight="1">
      <c r="A12" s="358"/>
      <c r="B12" s="1802" t="s">
        <v>972</v>
      </c>
      <c r="C12" s="1802"/>
      <c r="D12" s="1802"/>
      <c r="E12" s="1802"/>
      <c r="F12" s="1804"/>
      <c r="G12" s="1804"/>
      <c r="H12" s="1804"/>
      <c r="I12" s="1804"/>
      <c r="J12" s="1804"/>
      <c r="K12" s="1804"/>
      <c r="L12" s="1804"/>
    </row>
    <row r="13" spans="1:34" ht="94.5" customHeight="1">
      <c r="A13" s="358"/>
      <c r="B13" s="1805" t="s">
        <v>946</v>
      </c>
      <c r="C13" s="1805"/>
      <c r="D13" s="1805"/>
      <c r="E13" s="1805"/>
      <c r="F13" s="1805"/>
      <c r="G13" s="1805"/>
      <c r="H13" s="1805"/>
      <c r="I13" s="1805"/>
      <c r="J13" s="1805"/>
      <c r="K13" s="1805"/>
      <c r="L13" s="1805"/>
      <c r="M13" s="352"/>
      <c r="N13" s="352"/>
      <c r="O13" s="352"/>
      <c r="P13" s="352"/>
      <c r="Q13" s="352"/>
      <c r="R13" s="352"/>
      <c r="S13" s="352"/>
      <c r="T13" s="352"/>
      <c r="U13" s="352"/>
      <c r="V13" s="352"/>
      <c r="W13" s="352"/>
      <c r="X13" s="352"/>
      <c r="Y13" s="352"/>
      <c r="Z13" s="352"/>
      <c r="AA13" s="352"/>
      <c r="AB13" s="352"/>
      <c r="AC13" s="352"/>
      <c r="AD13" s="352"/>
      <c r="AE13" s="352"/>
      <c r="AF13" s="352"/>
      <c r="AG13" s="352"/>
      <c r="AH13" s="352"/>
    </row>
    <row r="14" spans="1:34" ht="20.100000000000001" customHeight="1">
      <c r="A14" s="358"/>
      <c r="B14" s="364"/>
      <c r="C14" s="364"/>
      <c r="D14" s="364"/>
      <c r="E14" s="364"/>
      <c r="F14" s="364"/>
      <c r="G14" s="364"/>
      <c r="H14" s="364"/>
      <c r="I14" s="364"/>
      <c r="J14" s="364"/>
      <c r="K14" s="364"/>
      <c r="L14" s="364"/>
      <c r="M14" s="364"/>
      <c r="N14" s="364"/>
      <c r="O14" s="352"/>
      <c r="P14" s="352"/>
      <c r="Q14" s="352"/>
      <c r="R14" s="352"/>
      <c r="S14" s="352"/>
      <c r="T14" s="352"/>
      <c r="U14" s="352"/>
      <c r="V14" s="352"/>
      <c r="W14" s="352"/>
      <c r="X14" s="352"/>
      <c r="Y14" s="352"/>
      <c r="Z14" s="352"/>
      <c r="AA14" s="352"/>
      <c r="AB14" s="352"/>
      <c r="AC14" s="352"/>
      <c r="AD14" s="352"/>
      <c r="AE14" s="352"/>
      <c r="AF14" s="352"/>
      <c r="AG14" s="352"/>
      <c r="AH14" s="352"/>
    </row>
    <row r="15" spans="1:34" s="349" customFormat="1" ht="22.5" customHeight="1">
      <c r="A15" s="354"/>
      <c r="B15" s="349" t="s">
        <v>947</v>
      </c>
      <c r="M15" s="350"/>
      <c r="N15" s="350"/>
      <c r="Q15" s="363"/>
    </row>
    <row r="16" spans="1:34" ht="24" customHeight="1" thickBot="1">
      <c r="A16" s="358"/>
      <c r="B16" s="1795" t="s">
        <v>948</v>
      </c>
      <c r="C16" s="1795"/>
      <c r="D16" s="1795" t="s">
        <v>949</v>
      </c>
      <c r="E16" s="1795"/>
      <c r="F16" s="1795"/>
      <c r="G16" s="1795" t="s">
        <v>950</v>
      </c>
      <c r="H16" s="1795"/>
      <c r="I16" s="1795"/>
      <c r="J16" s="1795"/>
      <c r="K16" s="1795"/>
      <c r="L16" s="1795" t="s">
        <v>951</v>
      </c>
      <c r="M16" s="1795"/>
    </row>
    <row r="17" spans="1:34" ht="47.65" customHeight="1" thickTop="1">
      <c r="A17" s="358"/>
      <c r="B17" s="1806" t="s">
        <v>1125</v>
      </c>
      <c r="C17" s="1807"/>
      <c r="D17" s="1810" t="s">
        <v>952</v>
      </c>
      <c r="E17" s="1810"/>
      <c r="F17" s="1810"/>
      <c r="G17" s="1810" t="s">
        <v>953</v>
      </c>
      <c r="H17" s="1810"/>
      <c r="I17" s="1810"/>
      <c r="J17" s="1810"/>
      <c r="K17" s="1810"/>
      <c r="L17" s="1810" t="s">
        <v>954</v>
      </c>
      <c r="M17" s="1810"/>
    </row>
    <row r="18" spans="1:34" ht="85.9" customHeight="1">
      <c r="A18" s="358"/>
      <c r="B18" s="1808"/>
      <c r="C18" s="1809"/>
      <c r="D18" s="1802"/>
      <c r="E18" s="1802"/>
      <c r="F18" s="1802"/>
      <c r="G18" s="1802" t="s">
        <v>955</v>
      </c>
      <c r="H18" s="1802"/>
      <c r="I18" s="1802"/>
      <c r="J18" s="1802"/>
      <c r="K18" s="1802"/>
      <c r="L18" s="1802"/>
      <c r="M18" s="1802"/>
    </row>
    <row r="19" spans="1:34" ht="43.15" customHeight="1">
      <c r="A19" s="358"/>
      <c r="B19" s="1811" t="s">
        <v>1125</v>
      </c>
      <c r="C19" s="1812"/>
      <c r="D19" s="1802" t="s">
        <v>956</v>
      </c>
      <c r="E19" s="1802"/>
      <c r="F19" s="1802"/>
      <c r="G19" s="1802" t="s">
        <v>957</v>
      </c>
      <c r="H19" s="1802"/>
      <c r="I19" s="1802"/>
      <c r="J19" s="1802"/>
      <c r="K19" s="1802"/>
      <c r="L19" s="1802" t="s">
        <v>958</v>
      </c>
      <c r="M19" s="1802"/>
    </row>
    <row r="20" spans="1:34" ht="62.65" customHeight="1">
      <c r="A20" s="358"/>
      <c r="B20" s="1813"/>
      <c r="C20" s="1814"/>
      <c r="D20" s="1802"/>
      <c r="E20" s="1802"/>
      <c r="F20" s="1802"/>
      <c r="G20" s="1802" t="s">
        <v>959</v>
      </c>
      <c r="H20" s="1802"/>
      <c r="I20" s="1802"/>
      <c r="J20" s="1802"/>
      <c r="K20" s="1802"/>
      <c r="L20" s="1802" t="s">
        <v>960</v>
      </c>
      <c r="M20" s="1802"/>
    </row>
    <row r="21" spans="1:34" ht="68.25" customHeight="1">
      <c r="A21" s="358"/>
      <c r="B21" s="1815" t="s">
        <v>1125</v>
      </c>
      <c r="C21" s="1815"/>
      <c r="D21" s="1802" t="s">
        <v>961</v>
      </c>
      <c r="E21" s="1802"/>
      <c r="F21" s="1802"/>
      <c r="G21" s="1802" t="s">
        <v>962</v>
      </c>
      <c r="H21" s="1802"/>
      <c r="I21" s="1802"/>
      <c r="J21" s="1802"/>
      <c r="K21" s="1802"/>
      <c r="L21" s="1802" t="s">
        <v>963</v>
      </c>
      <c r="M21" s="1802"/>
    </row>
    <row r="22" spans="1:34" ht="288" customHeight="1">
      <c r="A22" s="358"/>
      <c r="B22" s="1805" t="s">
        <v>964</v>
      </c>
      <c r="C22" s="1805"/>
      <c r="D22" s="1805"/>
      <c r="E22" s="1805"/>
      <c r="F22" s="1805"/>
      <c r="G22" s="1805"/>
      <c r="H22" s="1805"/>
      <c r="I22" s="1805"/>
      <c r="J22" s="1805"/>
      <c r="K22" s="1805"/>
      <c r="L22" s="1805"/>
      <c r="M22" s="1805"/>
      <c r="N22" s="352"/>
      <c r="O22" s="352"/>
      <c r="P22" s="352"/>
      <c r="Q22" s="352"/>
      <c r="R22" s="352"/>
      <c r="S22" s="352"/>
      <c r="T22" s="352"/>
      <c r="U22" s="352"/>
      <c r="V22" s="352"/>
      <c r="W22" s="352"/>
      <c r="X22" s="352"/>
      <c r="Y22" s="352"/>
      <c r="Z22" s="352"/>
      <c r="AA22" s="352"/>
      <c r="AB22" s="352"/>
      <c r="AC22" s="352"/>
      <c r="AD22" s="352"/>
      <c r="AE22" s="352"/>
      <c r="AF22" s="352"/>
      <c r="AG22" s="352"/>
      <c r="AH22" s="352"/>
    </row>
    <row r="23" spans="1:34" ht="20.100000000000001" customHeight="1">
      <c r="A23" s="358"/>
      <c r="B23" s="364"/>
      <c r="C23" s="364"/>
      <c r="D23" s="364"/>
      <c r="E23" s="364"/>
      <c r="F23" s="364"/>
      <c r="G23" s="364"/>
      <c r="H23" s="364"/>
      <c r="I23" s="364"/>
      <c r="J23" s="364"/>
      <c r="K23" s="364"/>
      <c r="L23" s="364"/>
      <c r="M23" s="364"/>
      <c r="N23" s="364"/>
      <c r="O23" s="352"/>
      <c r="P23" s="352"/>
      <c r="Q23" s="352"/>
      <c r="R23" s="352"/>
      <c r="S23" s="352"/>
      <c r="T23" s="352"/>
      <c r="U23" s="352"/>
      <c r="V23" s="352"/>
      <c r="W23" s="352"/>
      <c r="X23" s="352"/>
      <c r="Y23" s="352"/>
      <c r="Z23" s="352"/>
      <c r="AA23" s="352"/>
      <c r="AB23" s="352"/>
      <c r="AC23" s="352"/>
      <c r="AD23" s="352"/>
      <c r="AE23" s="352"/>
      <c r="AF23" s="352"/>
      <c r="AG23" s="352"/>
      <c r="AH23" s="352"/>
    </row>
  </sheetData>
  <mergeCells count="31">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s>
  <phoneticPr fontId="3"/>
  <dataValidations count="1">
    <dataValidation type="list" allowBlank="1" showInputMessage="1" showErrorMessage="1" prompt="該当する場合「○」を記載" sqref="B21:C21 B19:C20 B17:C18">
      <formula1>"　,○,"</formula1>
    </dataValidation>
  </dataValidations>
  <printOptions horizontalCentered="1"/>
  <pageMargins left="0.59055118110236227" right="0.31496062992125984" top="0.55118110236220474" bottom="0.15748031496062992" header="0.31496062992125984" footer="0.31496062992125984"/>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AH71"/>
  <sheetViews>
    <sheetView view="pageBreakPreview" zoomScale="111" zoomScaleNormal="100" zoomScaleSheetLayoutView="100" workbookViewId="0">
      <selection activeCell="F11" sqref="F11:G11"/>
    </sheetView>
  </sheetViews>
  <sheetFormatPr defaultColWidth="4.125" defaultRowHeight="18" customHeight="1"/>
  <cols>
    <col min="1" max="1" width="1.875" style="351" customWidth="1"/>
    <col min="2" max="3" width="9.625" style="351" customWidth="1"/>
    <col min="4" max="4" width="7.5" style="351" customWidth="1"/>
    <col min="5" max="5" width="9" style="351" customWidth="1"/>
    <col min="6" max="6" width="8.5" style="351" customWidth="1"/>
    <col min="7" max="7" width="7.5" style="351" customWidth="1"/>
    <col min="8"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973</v>
      </c>
      <c r="B2" s="355"/>
      <c r="C2" s="355"/>
      <c r="D2" s="355"/>
      <c r="E2" s="355"/>
      <c r="F2" s="355"/>
      <c r="G2" s="355"/>
      <c r="H2" s="355"/>
      <c r="I2" s="355"/>
    </row>
    <row r="3" spans="1:34" ht="66.95" customHeight="1">
      <c r="A3" s="358"/>
      <c r="B3" s="1816" t="s">
        <v>974</v>
      </c>
      <c r="C3" s="1816"/>
      <c r="D3" s="1816"/>
      <c r="E3" s="1816"/>
      <c r="F3" s="1816"/>
      <c r="G3" s="1816"/>
      <c r="H3" s="1816"/>
      <c r="I3" s="1816"/>
      <c r="J3" s="1816"/>
      <c r="K3" s="1816"/>
      <c r="L3" s="1816"/>
      <c r="M3" s="1816"/>
      <c r="N3" s="1816"/>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975</v>
      </c>
      <c r="C5" s="349"/>
      <c r="F5" s="356"/>
      <c r="G5" s="356"/>
      <c r="H5" s="357"/>
      <c r="I5" s="357"/>
    </row>
    <row r="6" spans="1:34" ht="30.75" customHeight="1">
      <c r="A6" s="358"/>
      <c r="B6" s="1817" t="s">
        <v>976</v>
      </c>
      <c r="C6" s="1818"/>
      <c r="D6" s="1818"/>
      <c r="E6" s="1818"/>
      <c r="F6" s="1818"/>
      <c r="G6" s="1818"/>
      <c r="H6" s="1818"/>
      <c r="I6" s="1818"/>
      <c r="J6" s="1818"/>
      <c r="K6" s="1818"/>
      <c r="L6" s="1818"/>
      <c r="M6" s="1819"/>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977</v>
      </c>
      <c r="M8" s="350"/>
      <c r="N8" s="350"/>
      <c r="Q8" s="363"/>
    </row>
    <row r="9" spans="1:34" ht="24" customHeight="1">
      <c r="A9" s="358"/>
      <c r="B9" s="1820" t="s">
        <v>978</v>
      </c>
      <c r="C9" s="1820"/>
      <c r="D9" s="1820"/>
      <c r="E9" s="1820"/>
      <c r="F9" s="1821" t="s">
        <v>979</v>
      </c>
      <c r="G9" s="1821"/>
      <c r="H9" s="1821" t="s">
        <v>980</v>
      </c>
      <c r="I9" s="1821"/>
      <c r="J9" s="1821"/>
      <c r="K9" s="1821"/>
      <c r="L9" s="1823" t="s">
        <v>981</v>
      </c>
      <c r="M9" s="1824"/>
    </row>
    <row r="10" spans="1:34" ht="49.5" customHeight="1" thickBot="1">
      <c r="A10" s="358"/>
      <c r="B10" s="1795"/>
      <c r="C10" s="1795"/>
      <c r="D10" s="1795"/>
      <c r="E10" s="1795"/>
      <c r="F10" s="1822"/>
      <c r="G10" s="1822"/>
      <c r="H10" s="1825" t="s">
        <v>982</v>
      </c>
      <c r="I10" s="1825"/>
      <c r="J10" s="1825" t="s">
        <v>983</v>
      </c>
      <c r="K10" s="1825"/>
      <c r="L10" s="365" t="s">
        <v>984</v>
      </c>
      <c r="M10" s="366" t="s">
        <v>985</v>
      </c>
    </row>
    <row r="11" spans="1:34" ht="24" customHeight="1" thickTop="1">
      <c r="A11" s="358"/>
      <c r="B11" s="1830" t="str">
        <f>"（自協定）"&amp;はじめに!D5</f>
        <v>（自協定）あいうえお集落協定</v>
      </c>
      <c r="C11" s="1830" t="s">
        <v>986</v>
      </c>
      <c r="D11" s="1830" t="s">
        <v>986</v>
      </c>
      <c r="E11" s="1830" t="s">
        <v>986</v>
      </c>
      <c r="F11" s="1831">
        <f>別紙１④!$C$63/10000</f>
        <v>3.8346</v>
      </c>
      <c r="G11" s="1831"/>
      <c r="H11" s="1832"/>
      <c r="I11" s="1832"/>
      <c r="J11" s="1832"/>
      <c r="K11" s="1832"/>
      <c r="L11" s="367"/>
      <c r="M11" s="367"/>
    </row>
    <row r="12" spans="1:34" ht="24" customHeight="1">
      <c r="A12" s="358"/>
      <c r="B12" s="1826" t="s">
        <v>987</v>
      </c>
      <c r="C12" s="1826"/>
      <c r="D12" s="1826"/>
      <c r="E12" s="1826"/>
      <c r="F12" s="1827">
        <v>13.7</v>
      </c>
      <c r="G12" s="1827"/>
      <c r="H12" s="1815" t="s">
        <v>1125</v>
      </c>
      <c r="I12" s="1815"/>
      <c r="J12" s="1815" t="s">
        <v>71</v>
      </c>
      <c r="K12" s="1815"/>
      <c r="L12" s="883" t="s">
        <v>1125</v>
      </c>
      <c r="M12" s="884"/>
    </row>
    <row r="13" spans="1:34" ht="24" customHeight="1">
      <c r="A13" s="358"/>
      <c r="B13" s="1826" t="s">
        <v>988</v>
      </c>
      <c r="C13" s="1826"/>
      <c r="D13" s="1826"/>
      <c r="E13" s="1826"/>
      <c r="F13" s="1827">
        <v>3.2</v>
      </c>
      <c r="G13" s="1827"/>
      <c r="H13" s="1815" t="s">
        <v>1125</v>
      </c>
      <c r="I13" s="1815"/>
      <c r="J13" s="1815" t="s">
        <v>71</v>
      </c>
      <c r="K13" s="1815"/>
      <c r="L13" s="884"/>
      <c r="M13" s="883" t="s">
        <v>1125</v>
      </c>
      <c r="N13" s="885"/>
    </row>
    <row r="14" spans="1:34" ht="24" customHeight="1">
      <c r="A14" s="358"/>
      <c r="B14" s="1826"/>
      <c r="C14" s="1826"/>
      <c r="D14" s="1826"/>
      <c r="E14" s="1826"/>
      <c r="F14" s="1827"/>
      <c r="G14" s="1827"/>
      <c r="H14" s="1815" t="s">
        <v>71</v>
      </c>
      <c r="I14" s="1815"/>
      <c r="J14" s="1815" t="s">
        <v>71</v>
      </c>
      <c r="K14" s="1815"/>
      <c r="L14" s="884"/>
      <c r="M14" s="883"/>
    </row>
    <row r="15" spans="1:34" ht="24" customHeight="1">
      <c r="A15" s="358"/>
      <c r="B15" s="1802" t="s">
        <v>989</v>
      </c>
      <c r="C15" s="1802" t="s">
        <v>989</v>
      </c>
      <c r="D15" s="1802" t="s">
        <v>989</v>
      </c>
      <c r="E15" s="1802" t="s">
        <v>989</v>
      </c>
      <c r="F15" s="1828">
        <f>SUM(F11:G14)</f>
        <v>20.734599999999997</v>
      </c>
      <c r="G15" s="1828"/>
      <c r="H15" s="1829"/>
      <c r="I15" s="1829"/>
      <c r="J15" s="1829"/>
      <c r="K15" s="1829"/>
      <c r="L15" s="368"/>
      <c r="M15" s="368"/>
    </row>
    <row r="16" spans="1:34" ht="27.6" customHeight="1">
      <c r="A16" s="358"/>
      <c r="B16" s="1816" t="s">
        <v>990</v>
      </c>
      <c r="C16" s="1816"/>
      <c r="D16" s="1816"/>
      <c r="E16" s="1816"/>
      <c r="F16" s="1816"/>
      <c r="G16" s="1816"/>
      <c r="H16" s="1816"/>
      <c r="I16" s="1816"/>
      <c r="J16" s="1816"/>
      <c r="K16" s="1816"/>
      <c r="L16" s="1816"/>
      <c r="M16" s="1816"/>
      <c r="N16" s="1816"/>
      <c r="O16" s="352"/>
      <c r="P16" s="352"/>
      <c r="Q16" s="352"/>
      <c r="R16" s="352"/>
      <c r="S16" s="352"/>
      <c r="T16" s="352"/>
      <c r="U16" s="352"/>
      <c r="V16" s="352"/>
      <c r="W16" s="352"/>
      <c r="X16" s="352"/>
      <c r="Y16" s="352"/>
      <c r="Z16" s="352"/>
      <c r="AA16" s="352"/>
      <c r="AB16" s="352"/>
      <c r="AC16" s="352"/>
      <c r="AD16" s="352"/>
      <c r="AE16" s="352"/>
      <c r="AF16" s="352"/>
      <c r="AG16" s="352"/>
      <c r="AH16" s="352"/>
    </row>
    <row r="17" spans="1:34" ht="20.100000000000001"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991</v>
      </c>
      <c r="M18" s="350"/>
      <c r="N18" s="350"/>
      <c r="Q18" s="363"/>
    </row>
    <row r="19" spans="1:34" ht="24" customHeight="1" thickBot="1">
      <c r="A19" s="358"/>
      <c r="B19" s="1795" t="s">
        <v>992</v>
      </c>
      <c r="C19" s="1795"/>
      <c r="D19" s="1822"/>
      <c r="E19" s="1822"/>
      <c r="F19" s="1822"/>
      <c r="G19" s="1822"/>
      <c r="H19" s="1822" t="s">
        <v>992</v>
      </c>
      <c r="I19" s="1822"/>
      <c r="J19" s="1822"/>
      <c r="K19" s="1822"/>
      <c r="L19" s="1822"/>
      <c r="M19" s="1822"/>
    </row>
    <row r="20" spans="1:34" ht="23.85" customHeight="1" thickTop="1">
      <c r="A20" s="358"/>
      <c r="B20" s="1815" t="s">
        <v>71</v>
      </c>
      <c r="C20" s="1815"/>
      <c r="D20" s="1833" t="s">
        <v>993</v>
      </c>
      <c r="E20" s="1833"/>
      <c r="F20" s="1833"/>
      <c r="G20" s="1833"/>
      <c r="H20" s="1815" t="s">
        <v>71</v>
      </c>
      <c r="I20" s="1815"/>
      <c r="J20" s="1834" t="s">
        <v>994</v>
      </c>
      <c r="K20" s="1834"/>
      <c r="L20" s="1834"/>
      <c r="M20" s="1834"/>
    </row>
    <row r="21" spans="1:34" ht="24" customHeight="1">
      <c r="A21" s="358"/>
      <c r="B21" s="1815" t="s">
        <v>1125</v>
      </c>
      <c r="C21" s="1815"/>
      <c r="D21" s="1835" t="s">
        <v>995</v>
      </c>
      <c r="E21" s="1835"/>
      <c r="F21" s="1835"/>
      <c r="G21" s="1835"/>
      <c r="H21" s="1815" t="s">
        <v>1125</v>
      </c>
      <c r="I21" s="1815"/>
      <c r="J21" s="1836" t="s">
        <v>996</v>
      </c>
      <c r="K21" s="1836"/>
      <c r="L21" s="1836"/>
      <c r="M21" s="1836"/>
    </row>
    <row r="22" spans="1:34" ht="24" customHeight="1">
      <c r="A22" s="358"/>
      <c r="B22" s="1815" t="s">
        <v>71</v>
      </c>
      <c r="C22" s="1815"/>
      <c r="D22" s="1835" t="s">
        <v>997</v>
      </c>
      <c r="E22" s="1835"/>
      <c r="F22" s="1835"/>
      <c r="G22" s="1835"/>
      <c r="H22" s="1811" t="s">
        <v>71</v>
      </c>
      <c r="I22" s="1812"/>
      <c r="J22" s="890" t="s">
        <v>1833</v>
      </c>
      <c r="K22" s="891"/>
      <c r="L22" s="891"/>
      <c r="M22" s="892"/>
    </row>
    <row r="23" spans="1:34" ht="24" customHeight="1">
      <c r="A23" s="358"/>
      <c r="B23" s="1815" t="s">
        <v>1125</v>
      </c>
      <c r="C23" s="1815"/>
      <c r="D23" s="1835" t="s">
        <v>998</v>
      </c>
      <c r="E23" s="1835"/>
      <c r="F23" s="1835"/>
      <c r="G23" s="1835"/>
      <c r="H23" s="1813"/>
      <c r="I23" s="1814"/>
      <c r="J23" s="1837"/>
      <c r="K23" s="1838"/>
      <c r="L23" s="1838"/>
      <c r="M23" s="1839"/>
    </row>
    <row r="24" spans="1:34" ht="108.4" customHeight="1">
      <c r="A24" s="358"/>
      <c r="B24" s="1840" t="s">
        <v>999</v>
      </c>
      <c r="C24" s="1840"/>
      <c r="D24" s="1840"/>
      <c r="E24" s="1840"/>
      <c r="F24" s="1840"/>
      <c r="G24" s="1840"/>
      <c r="H24" s="1840"/>
      <c r="I24" s="1840"/>
      <c r="J24" s="1840"/>
      <c r="K24" s="1840"/>
      <c r="L24" s="1840"/>
      <c r="M24" s="1840"/>
    </row>
    <row r="25" spans="1:34" ht="40.15" customHeight="1">
      <c r="A25" s="358"/>
      <c r="B25" s="1816" t="s">
        <v>1000</v>
      </c>
      <c r="C25" s="1816"/>
      <c r="D25" s="1816"/>
      <c r="E25" s="1816"/>
      <c r="F25" s="1816"/>
      <c r="G25" s="1816"/>
      <c r="H25" s="1816"/>
      <c r="I25" s="1816"/>
      <c r="J25" s="1816"/>
      <c r="K25" s="1816"/>
      <c r="L25" s="1816"/>
      <c r="M25" s="1816"/>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00000000000001"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1001</v>
      </c>
      <c r="M27" s="350"/>
      <c r="N27" s="350"/>
      <c r="Q27" s="363"/>
    </row>
    <row r="28" spans="1:34" ht="24" customHeight="1" thickBot="1">
      <c r="A28" s="358"/>
      <c r="B28" s="1795" t="s">
        <v>992</v>
      </c>
      <c r="C28" s="1795"/>
      <c r="D28" s="1822" t="s">
        <v>1002</v>
      </c>
      <c r="E28" s="1822"/>
      <c r="F28" s="1822"/>
      <c r="G28" s="1822"/>
      <c r="H28" s="1822" t="s">
        <v>992</v>
      </c>
      <c r="I28" s="1822"/>
      <c r="J28" s="1822" t="s">
        <v>1002</v>
      </c>
      <c r="K28" s="1822"/>
      <c r="L28" s="1822"/>
    </row>
    <row r="29" spans="1:34" ht="24" customHeight="1" thickTop="1">
      <c r="A29" s="358"/>
      <c r="B29" s="1811" t="s">
        <v>1125</v>
      </c>
      <c r="C29" s="1812"/>
      <c r="D29" s="1833" t="s">
        <v>1003</v>
      </c>
      <c r="E29" s="1833"/>
      <c r="F29" s="1833"/>
      <c r="G29" s="1833"/>
      <c r="H29" s="1815" t="s">
        <v>1125</v>
      </c>
      <c r="I29" s="1815"/>
      <c r="J29" s="1834" t="s">
        <v>1004</v>
      </c>
      <c r="K29" s="1834"/>
      <c r="L29" s="1834"/>
    </row>
    <row r="30" spans="1:34" ht="23.85" customHeight="1">
      <c r="A30" s="358"/>
      <c r="B30" s="1813"/>
      <c r="C30" s="1814"/>
      <c r="D30" s="1835"/>
      <c r="E30" s="1835"/>
      <c r="F30" s="1835"/>
      <c r="G30" s="1835"/>
      <c r="H30" s="1815" t="s">
        <v>1125</v>
      </c>
      <c r="I30" s="1815"/>
      <c r="J30" s="1836" t="s">
        <v>1005</v>
      </c>
      <c r="K30" s="1836"/>
      <c r="L30" s="1836"/>
    </row>
    <row r="31" spans="1:34" ht="39.4" customHeight="1">
      <c r="A31" s="358"/>
      <c r="B31" s="1815" t="s">
        <v>71</v>
      </c>
      <c r="C31" s="1815"/>
      <c r="D31" s="1835" t="s">
        <v>1006</v>
      </c>
      <c r="E31" s="1835"/>
      <c r="F31" s="1835"/>
      <c r="G31" s="1835"/>
      <c r="H31" s="1815" t="s">
        <v>1125</v>
      </c>
      <c r="I31" s="1815"/>
      <c r="J31" s="1836" t="s">
        <v>1007</v>
      </c>
      <c r="K31" s="1836"/>
      <c r="L31" s="1836"/>
    </row>
    <row r="32" spans="1:34" ht="24" customHeight="1">
      <c r="A32" s="358"/>
      <c r="B32" s="1815" t="s">
        <v>71</v>
      </c>
      <c r="C32" s="1815"/>
      <c r="D32" s="1835" t="s">
        <v>1008</v>
      </c>
      <c r="E32" s="1835"/>
      <c r="F32" s="1835"/>
      <c r="G32" s="1835"/>
      <c r="H32" s="1815" t="s">
        <v>71</v>
      </c>
      <c r="I32" s="1815"/>
      <c r="J32" s="1836" t="s">
        <v>1009</v>
      </c>
      <c r="K32" s="1836"/>
      <c r="L32" s="1836"/>
    </row>
    <row r="33" spans="1:34" ht="24" customHeight="1">
      <c r="A33" s="358"/>
      <c r="B33" s="1815" t="s">
        <v>71</v>
      </c>
      <c r="C33" s="1815"/>
      <c r="D33" s="1835" t="s">
        <v>1010</v>
      </c>
      <c r="E33" s="1835"/>
      <c r="F33" s="1835"/>
      <c r="G33" s="1835"/>
      <c r="H33" s="1811" t="s">
        <v>71</v>
      </c>
      <c r="I33" s="1812"/>
      <c r="J33" s="889" t="s">
        <v>1832</v>
      </c>
      <c r="K33" s="889"/>
      <c r="L33" s="889"/>
    </row>
    <row r="34" spans="1:34" ht="24" customHeight="1">
      <c r="A34" s="358"/>
      <c r="B34" s="1815" t="s">
        <v>1125</v>
      </c>
      <c r="C34" s="1815"/>
      <c r="D34" s="1835" t="s">
        <v>1011</v>
      </c>
      <c r="E34" s="1835"/>
      <c r="F34" s="1835"/>
      <c r="G34" s="1835"/>
      <c r="H34" s="1813"/>
      <c r="I34" s="1814"/>
      <c r="J34" s="1837"/>
      <c r="K34" s="1838"/>
      <c r="L34" s="1839"/>
    </row>
    <row r="35" spans="1:34" ht="20.100000000000001" customHeight="1">
      <c r="A35" s="358"/>
      <c r="B35" s="364"/>
      <c r="C35" s="364"/>
      <c r="D35" s="364"/>
      <c r="E35" s="364"/>
      <c r="F35" s="364"/>
      <c r="G35" s="364"/>
      <c r="H35" s="364"/>
      <c r="I35" s="364"/>
      <c r="J35" s="364"/>
      <c r="K35" s="364"/>
      <c r="L35" s="364"/>
      <c r="M35" s="364"/>
      <c r="N35" s="364"/>
      <c r="O35" s="352"/>
      <c r="P35" s="352"/>
      <c r="Q35" s="352"/>
      <c r="R35" s="352"/>
      <c r="S35" s="352"/>
      <c r="T35" s="352"/>
      <c r="U35" s="352"/>
      <c r="V35" s="352"/>
      <c r="W35" s="352"/>
      <c r="X35" s="352"/>
      <c r="Y35" s="352"/>
      <c r="Z35" s="352"/>
      <c r="AA35" s="352"/>
      <c r="AB35" s="352"/>
      <c r="AC35" s="352"/>
      <c r="AD35" s="352"/>
      <c r="AE35" s="352"/>
      <c r="AF35" s="352"/>
      <c r="AG35" s="352"/>
      <c r="AH35" s="352"/>
    </row>
    <row r="36" spans="1:34" s="349" customFormat="1" ht="22.5" customHeight="1">
      <c r="A36" s="354"/>
      <c r="B36" s="349" t="s">
        <v>1012</v>
      </c>
      <c r="M36" s="350"/>
      <c r="N36" s="350"/>
      <c r="Q36" s="363"/>
    </row>
    <row r="37" spans="1:34" ht="24" customHeight="1" thickBot="1">
      <c r="A37" s="358"/>
      <c r="B37" s="1795" t="s">
        <v>992</v>
      </c>
      <c r="C37" s="1795"/>
      <c r="D37" s="1822" t="s">
        <v>1013</v>
      </c>
      <c r="E37" s="1822"/>
      <c r="F37" s="1822"/>
      <c r="G37" s="1822" t="s">
        <v>992</v>
      </c>
      <c r="H37" s="1822"/>
      <c r="I37" s="1841" t="s">
        <v>1013</v>
      </c>
      <c r="J37" s="1842"/>
      <c r="K37" s="1842"/>
      <c r="L37" s="1843"/>
    </row>
    <row r="38" spans="1:34" ht="24" customHeight="1" thickTop="1">
      <c r="A38" s="358"/>
      <c r="B38" s="1815" t="s">
        <v>1125</v>
      </c>
      <c r="C38" s="1815"/>
      <c r="D38" s="1833" t="s">
        <v>1014</v>
      </c>
      <c r="E38" s="1833"/>
      <c r="F38" s="1833"/>
      <c r="G38" s="1815" t="s">
        <v>71</v>
      </c>
      <c r="H38" s="1815"/>
      <c r="I38" s="1844" t="s">
        <v>1015</v>
      </c>
      <c r="J38" s="1845"/>
      <c r="K38" s="1845"/>
      <c r="L38" s="1846"/>
    </row>
    <row r="39" spans="1:34" ht="23.85" customHeight="1">
      <c r="A39" s="358"/>
      <c r="B39" s="1815" t="s">
        <v>1125</v>
      </c>
      <c r="C39" s="1815"/>
      <c r="D39" s="1835" t="s">
        <v>1016</v>
      </c>
      <c r="E39" s="1835"/>
      <c r="F39" s="1835"/>
      <c r="G39" s="1815" t="s">
        <v>71</v>
      </c>
      <c r="H39" s="1815"/>
      <c r="I39" s="681" t="s">
        <v>1834</v>
      </c>
      <c r="J39" s="1847"/>
      <c r="K39" s="1847"/>
      <c r="L39" s="682" t="s">
        <v>1835</v>
      </c>
    </row>
    <row r="40" spans="1:34" ht="92.65" customHeight="1">
      <c r="A40" s="358"/>
      <c r="B40" s="1805" t="s">
        <v>1017</v>
      </c>
      <c r="C40" s="1805"/>
      <c r="D40" s="1805"/>
      <c r="E40" s="1805"/>
      <c r="F40" s="1805"/>
      <c r="G40" s="1805"/>
      <c r="H40" s="1805"/>
      <c r="I40" s="1805"/>
      <c r="J40" s="1805"/>
      <c r="K40" s="1805"/>
      <c r="L40" s="352"/>
      <c r="M40" s="352"/>
      <c r="N40" s="352"/>
    </row>
    <row r="41" spans="1:34" ht="20.100000000000001" customHeight="1">
      <c r="A41" s="358"/>
      <c r="B41" s="364"/>
      <c r="C41" s="364"/>
      <c r="D41" s="364"/>
      <c r="E41" s="364"/>
      <c r="F41" s="364"/>
      <c r="G41" s="364"/>
      <c r="H41" s="364"/>
      <c r="I41" s="364"/>
      <c r="J41" s="364"/>
      <c r="K41" s="364"/>
      <c r="L41" s="364"/>
      <c r="M41" s="364"/>
      <c r="N41" s="364"/>
    </row>
    <row r="42" spans="1:34" s="349" customFormat="1" ht="22.5" customHeight="1">
      <c r="A42" s="354"/>
      <c r="B42" s="349" t="s">
        <v>1018</v>
      </c>
      <c r="M42" s="350"/>
      <c r="N42" s="350"/>
      <c r="Q42" s="363"/>
    </row>
    <row r="43" spans="1:34" ht="24" customHeight="1">
      <c r="A43" s="358"/>
      <c r="B43" s="1802" t="s">
        <v>1019</v>
      </c>
      <c r="C43" s="1802"/>
      <c r="D43" s="1802"/>
      <c r="E43" s="1802"/>
      <c r="F43" s="1802"/>
      <c r="G43" s="1802"/>
      <c r="H43" s="1802"/>
      <c r="I43" s="1802"/>
      <c r="J43" s="1802"/>
      <c r="K43" s="1802"/>
      <c r="L43" s="1802"/>
      <c r="M43" s="1802"/>
      <c r="N43" s="1802"/>
    </row>
    <row r="44" spans="1:34" ht="24" customHeight="1">
      <c r="A44" s="358"/>
      <c r="B44" s="1835" t="s">
        <v>949</v>
      </c>
      <c r="C44" s="1835"/>
      <c r="D44" s="1835"/>
      <c r="E44" s="1835"/>
      <c r="F44" s="1835"/>
      <c r="G44" s="1835"/>
      <c r="H44" s="369" t="s">
        <v>1020</v>
      </c>
      <c r="I44" s="369" t="s">
        <v>1021</v>
      </c>
      <c r="J44" s="369" t="s">
        <v>1022</v>
      </c>
      <c r="K44" s="369" t="s">
        <v>1023</v>
      </c>
      <c r="L44" s="369" t="s">
        <v>1024</v>
      </c>
      <c r="M44" s="369" t="s">
        <v>1025</v>
      </c>
      <c r="N44" s="369" t="s">
        <v>1026</v>
      </c>
    </row>
    <row r="45" spans="1:34" ht="23.85" customHeight="1">
      <c r="A45" s="358"/>
      <c r="B45" s="1802" t="s">
        <v>1027</v>
      </c>
      <c r="C45" s="1802"/>
      <c r="D45" s="1802"/>
      <c r="E45" s="1802"/>
      <c r="F45" s="1802"/>
      <c r="G45" s="1802"/>
      <c r="H45" s="883" t="s">
        <v>71</v>
      </c>
      <c r="I45" s="883" t="s">
        <v>1125</v>
      </c>
      <c r="J45" s="883" t="s">
        <v>1125</v>
      </c>
      <c r="K45" s="883" t="s">
        <v>71</v>
      </c>
      <c r="L45" s="883" t="s">
        <v>71</v>
      </c>
      <c r="M45" s="883" t="s">
        <v>71</v>
      </c>
      <c r="N45" s="883" t="s">
        <v>71</v>
      </c>
    </row>
    <row r="46" spans="1:34" ht="24" customHeight="1">
      <c r="A46" s="358"/>
      <c r="B46" s="1802" t="s">
        <v>1028</v>
      </c>
      <c r="C46" s="1802"/>
      <c r="D46" s="1802"/>
      <c r="E46" s="1802"/>
      <c r="F46" s="1802"/>
      <c r="G46" s="1802"/>
      <c r="H46" s="883" t="s">
        <v>71</v>
      </c>
      <c r="I46" s="883" t="s">
        <v>1125</v>
      </c>
      <c r="J46" s="883" t="s">
        <v>1125</v>
      </c>
      <c r="K46" s="883" t="s">
        <v>71</v>
      </c>
      <c r="L46" s="883" t="s">
        <v>71</v>
      </c>
      <c r="M46" s="883" t="s">
        <v>71</v>
      </c>
      <c r="N46" s="883" t="s">
        <v>71</v>
      </c>
    </row>
    <row r="47" spans="1:34" ht="15" customHeight="1">
      <c r="A47" s="358"/>
      <c r="B47" s="1858" t="s">
        <v>1029</v>
      </c>
      <c r="C47" s="1859"/>
      <c r="D47" s="1859"/>
      <c r="E47" s="1859"/>
      <c r="F47" s="1859"/>
      <c r="G47" s="1860"/>
      <c r="H47" s="886" t="s">
        <v>1126</v>
      </c>
      <c r="I47" s="886"/>
      <c r="J47" s="886" t="s">
        <v>1127</v>
      </c>
      <c r="K47" s="886"/>
      <c r="L47" s="886" t="s">
        <v>1129</v>
      </c>
      <c r="M47" s="886"/>
      <c r="N47" s="886"/>
    </row>
    <row r="48" spans="1:34" ht="15" customHeight="1">
      <c r="A48" s="358"/>
      <c r="B48" s="1861"/>
      <c r="C48" s="1862"/>
      <c r="D48" s="1862"/>
      <c r="E48" s="1862"/>
      <c r="F48" s="1862"/>
      <c r="G48" s="1863"/>
      <c r="H48" s="886"/>
      <c r="I48" s="886"/>
      <c r="J48" s="886" t="s">
        <v>1128</v>
      </c>
      <c r="K48" s="886"/>
      <c r="L48" s="886" t="s">
        <v>1130</v>
      </c>
      <c r="M48" s="886"/>
      <c r="N48" s="886"/>
    </row>
    <row r="49" spans="1:14" ht="15" customHeight="1">
      <c r="A49" s="358"/>
      <c r="B49" s="1864"/>
      <c r="C49" s="1865"/>
      <c r="D49" s="1865"/>
      <c r="E49" s="1865"/>
      <c r="F49" s="1865"/>
      <c r="G49" s="1866"/>
      <c r="H49" s="886"/>
      <c r="I49" s="886"/>
      <c r="J49" s="886"/>
      <c r="K49" s="886"/>
      <c r="L49" s="886"/>
      <c r="M49" s="886"/>
      <c r="N49" s="886"/>
    </row>
    <row r="50" spans="1:14" ht="24" customHeight="1">
      <c r="A50" s="358"/>
      <c r="B50" s="1802" t="s">
        <v>1030</v>
      </c>
      <c r="C50" s="1802"/>
      <c r="D50" s="1802"/>
      <c r="E50" s="1802"/>
      <c r="F50" s="1802"/>
      <c r="G50" s="1802"/>
      <c r="H50" s="883" t="s">
        <v>71</v>
      </c>
      <c r="I50" s="883" t="s">
        <v>71</v>
      </c>
      <c r="J50" s="883" t="s">
        <v>1125</v>
      </c>
      <c r="K50" s="883" t="s">
        <v>71</v>
      </c>
      <c r="L50" s="883" t="s">
        <v>71</v>
      </c>
      <c r="M50" s="883" t="s">
        <v>71</v>
      </c>
      <c r="N50" s="883" t="s">
        <v>71</v>
      </c>
    </row>
    <row r="51" spans="1:14" ht="24" customHeight="1">
      <c r="A51" s="358"/>
      <c r="B51" s="1802" t="s">
        <v>1031</v>
      </c>
      <c r="C51" s="1802"/>
      <c r="D51" s="1802"/>
      <c r="E51" s="1802"/>
      <c r="F51" s="1802"/>
      <c r="G51" s="1802"/>
      <c r="H51" s="370"/>
      <c r="I51" s="883" t="s">
        <v>71</v>
      </c>
      <c r="J51" s="883" t="s">
        <v>1125</v>
      </c>
      <c r="K51" s="883" t="s">
        <v>1125</v>
      </c>
      <c r="L51" s="883" t="s">
        <v>1125</v>
      </c>
      <c r="M51" s="883" t="s">
        <v>1125</v>
      </c>
      <c r="N51" s="370"/>
    </row>
    <row r="52" spans="1:14" ht="22.5" customHeight="1">
      <c r="A52" s="358"/>
      <c r="B52" s="1848" t="s">
        <v>1032</v>
      </c>
      <c r="C52" s="1849"/>
      <c r="D52" s="1849"/>
      <c r="E52" s="1849"/>
      <c r="F52" s="1849"/>
      <c r="G52" s="1849"/>
      <c r="H52" s="1849"/>
      <c r="I52" s="1849"/>
      <c r="J52" s="1849"/>
      <c r="K52" s="1849"/>
      <c r="L52" s="1849"/>
      <c r="M52" s="1849"/>
      <c r="N52" s="1850"/>
    </row>
    <row r="53" spans="1:14" ht="22.5" customHeight="1">
      <c r="A53" s="358"/>
      <c r="B53" s="1851"/>
      <c r="C53" s="1852"/>
      <c r="D53" s="1852"/>
      <c r="E53" s="1852"/>
      <c r="F53" s="1852"/>
      <c r="G53" s="1852"/>
      <c r="H53" s="1852"/>
      <c r="I53" s="1852"/>
      <c r="J53" s="1852"/>
      <c r="K53" s="1852"/>
      <c r="L53" s="1852"/>
      <c r="M53" s="1852"/>
      <c r="N53" s="1853"/>
    </row>
    <row r="54" spans="1:14" ht="22.5" customHeight="1">
      <c r="A54" s="358"/>
      <c r="B54" s="1851"/>
      <c r="C54" s="1852"/>
      <c r="D54" s="1852"/>
      <c r="E54" s="1852"/>
      <c r="F54" s="1852"/>
      <c r="G54" s="1852"/>
      <c r="H54" s="1852"/>
      <c r="I54" s="1852"/>
      <c r="J54" s="1852"/>
      <c r="K54" s="1852"/>
      <c r="L54" s="1852"/>
      <c r="M54" s="1852"/>
      <c r="N54" s="1853"/>
    </row>
    <row r="55" spans="1:14" ht="22.5" customHeight="1">
      <c r="A55" s="358"/>
      <c r="B55" s="1851"/>
      <c r="C55" s="1852"/>
      <c r="D55" s="1852"/>
      <c r="E55" s="1852"/>
      <c r="F55" s="1852"/>
      <c r="G55" s="1852"/>
      <c r="H55" s="1852"/>
      <c r="I55" s="1852"/>
      <c r="J55" s="1852"/>
      <c r="K55" s="1852"/>
      <c r="L55" s="1852"/>
      <c r="M55" s="1852"/>
      <c r="N55" s="1853"/>
    </row>
    <row r="56" spans="1:14" ht="22.5" customHeight="1">
      <c r="A56" s="358"/>
      <c r="B56" s="1851"/>
      <c r="C56" s="1852"/>
      <c r="D56" s="1852"/>
      <c r="E56" s="1852"/>
      <c r="F56" s="1852"/>
      <c r="G56" s="1852"/>
      <c r="H56" s="1852"/>
      <c r="I56" s="1852"/>
      <c r="J56" s="1852"/>
      <c r="K56" s="1852"/>
      <c r="L56" s="1852"/>
      <c r="M56" s="1852"/>
      <c r="N56" s="1853"/>
    </row>
    <row r="57" spans="1:14" ht="22.5" customHeight="1">
      <c r="A57" s="358"/>
      <c r="B57" s="1851"/>
      <c r="C57" s="1852"/>
      <c r="D57" s="1852"/>
      <c r="E57" s="1852"/>
      <c r="F57" s="1852"/>
      <c r="G57" s="1852"/>
      <c r="H57" s="1852"/>
      <c r="I57" s="1852"/>
      <c r="J57" s="1852"/>
      <c r="K57" s="1852"/>
      <c r="L57" s="1852"/>
      <c r="M57" s="1852"/>
      <c r="N57" s="1853"/>
    </row>
    <row r="58" spans="1:14" ht="22.5" customHeight="1">
      <c r="B58" s="1851"/>
      <c r="C58" s="1852"/>
      <c r="D58" s="1852"/>
      <c r="E58" s="1852"/>
      <c r="F58" s="1852"/>
      <c r="G58" s="1852"/>
      <c r="H58" s="1852"/>
      <c r="I58" s="1852"/>
      <c r="J58" s="1852"/>
      <c r="K58" s="1852"/>
      <c r="L58" s="1852"/>
      <c r="M58" s="1852"/>
      <c r="N58" s="1853"/>
    </row>
    <row r="59" spans="1:14" s="372" customFormat="1" ht="22.5" customHeight="1">
      <c r="A59" s="371"/>
      <c r="B59" s="1851"/>
      <c r="C59" s="1852"/>
      <c r="D59" s="1852"/>
      <c r="E59" s="1852"/>
      <c r="F59" s="1852"/>
      <c r="G59" s="1852"/>
      <c r="H59" s="1852"/>
      <c r="I59" s="1852"/>
      <c r="J59" s="1852"/>
      <c r="K59" s="1852"/>
      <c r="L59" s="1852"/>
      <c r="M59" s="1852"/>
      <c r="N59" s="1853"/>
    </row>
    <row r="60" spans="1:14" ht="22.5" customHeight="1">
      <c r="B60" s="1854"/>
      <c r="C60" s="1855"/>
      <c r="D60" s="1855"/>
      <c r="E60" s="1855"/>
      <c r="F60" s="1855"/>
      <c r="G60" s="1855"/>
      <c r="H60" s="1855"/>
      <c r="I60" s="1855"/>
      <c r="J60" s="1855"/>
      <c r="K60" s="1855"/>
      <c r="L60" s="1855"/>
      <c r="M60" s="1855"/>
      <c r="N60" s="1856"/>
    </row>
    <row r="61" spans="1:14" ht="31.5" customHeight="1">
      <c r="A61" s="371"/>
      <c r="B61" s="1857" t="s">
        <v>2033</v>
      </c>
      <c r="C61" s="1857"/>
      <c r="D61" s="1857"/>
      <c r="E61" s="1857"/>
      <c r="F61" s="1857"/>
      <c r="G61" s="1857"/>
      <c r="H61" s="1857"/>
      <c r="I61" s="1857"/>
      <c r="J61" s="1857"/>
      <c r="K61" s="1857"/>
      <c r="L61" s="1857"/>
      <c r="M61" s="1857"/>
      <c r="N61" s="1857"/>
    </row>
    <row r="62" spans="1:14" ht="20.100000000000001" customHeight="1"/>
    <row r="63" spans="1:14" s="349" customFormat="1" ht="22.5" customHeight="1">
      <c r="A63" s="354"/>
      <c r="B63" s="349" t="s">
        <v>1033</v>
      </c>
      <c r="M63" s="363"/>
    </row>
    <row r="64" spans="1:14" ht="24" customHeight="1" thickBot="1">
      <c r="A64" s="358"/>
      <c r="B64" s="1795" t="s">
        <v>992</v>
      </c>
      <c r="C64" s="1795"/>
      <c r="D64" s="1795" t="s">
        <v>1034</v>
      </c>
      <c r="E64" s="1795"/>
      <c r="F64" s="1795"/>
      <c r="G64" s="1795"/>
      <c r="H64" s="1795"/>
      <c r="I64" s="1795"/>
      <c r="J64" s="1795"/>
      <c r="K64" s="1795"/>
    </row>
    <row r="65" spans="1:11" ht="23.1" customHeight="1" thickTop="1">
      <c r="A65" s="358"/>
      <c r="B65" s="1815" t="s">
        <v>71</v>
      </c>
      <c r="C65" s="1815"/>
      <c r="D65" s="1834" t="s">
        <v>1035</v>
      </c>
      <c r="E65" s="1834"/>
      <c r="F65" s="1834"/>
      <c r="G65" s="1834"/>
      <c r="H65" s="1834"/>
      <c r="I65" s="1834"/>
      <c r="J65" s="1834"/>
      <c r="K65" s="1834"/>
    </row>
    <row r="66" spans="1:11" ht="23.1" customHeight="1">
      <c r="A66" s="358"/>
      <c r="B66" s="1815" t="s">
        <v>1125</v>
      </c>
      <c r="C66" s="1815"/>
      <c r="D66" s="1836" t="s">
        <v>1036</v>
      </c>
      <c r="E66" s="1836"/>
      <c r="F66" s="1836"/>
      <c r="G66" s="1836"/>
      <c r="H66" s="1836"/>
      <c r="I66" s="1836"/>
      <c r="J66" s="1836"/>
      <c r="K66" s="1836"/>
    </row>
    <row r="67" spans="1:11" ht="23.1" customHeight="1">
      <c r="A67" s="358"/>
      <c r="B67" s="1815" t="s">
        <v>71</v>
      </c>
      <c r="C67" s="1815"/>
      <c r="D67" s="1836" t="s">
        <v>1037</v>
      </c>
      <c r="E67" s="1836"/>
      <c r="F67" s="1836"/>
      <c r="G67" s="1836"/>
      <c r="H67" s="1836"/>
      <c r="I67" s="1836"/>
      <c r="J67" s="1836"/>
      <c r="K67" s="1836"/>
    </row>
    <row r="68" spans="1:11" ht="23.1" customHeight="1">
      <c r="B68" s="1815" t="s">
        <v>71</v>
      </c>
      <c r="C68" s="1815"/>
      <c r="D68" s="1836" t="s">
        <v>1038</v>
      </c>
      <c r="E68" s="1836"/>
      <c r="F68" s="1836"/>
      <c r="G68" s="1836"/>
      <c r="H68" s="1836"/>
      <c r="I68" s="1836"/>
      <c r="J68" s="1836"/>
      <c r="K68" s="1836"/>
    </row>
    <row r="69" spans="1:11" ht="23.1" customHeight="1">
      <c r="B69" s="1815" t="s">
        <v>71</v>
      </c>
      <c r="C69" s="1815"/>
      <c r="D69" s="1836" t="s">
        <v>1039</v>
      </c>
      <c r="E69" s="1836"/>
      <c r="F69" s="1836"/>
      <c r="G69" s="1836"/>
      <c r="H69" s="1836"/>
      <c r="I69" s="1836"/>
      <c r="J69" s="1836"/>
      <c r="K69" s="1836"/>
    </row>
    <row r="70" spans="1:11" ht="23.1" customHeight="1">
      <c r="B70" s="1815" t="s">
        <v>71</v>
      </c>
      <c r="C70" s="1815"/>
      <c r="D70" s="683" t="s">
        <v>1836</v>
      </c>
      <c r="E70" s="681"/>
      <c r="F70" s="1847"/>
      <c r="G70" s="1847"/>
      <c r="H70" s="1847"/>
      <c r="I70" s="1847"/>
      <c r="J70" s="1847"/>
      <c r="K70" s="682" t="s">
        <v>1837</v>
      </c>
    </row>
    <row r="71" spans="1:11" ht="20.100000000000001" customHeight="1"/>
  </sheetData>
  <mergeCells count="109">
    <mergeCell ref="B69:C69"/>
    <mergeCell ref="D69:K69"/>
    <mergeCell ref="B70:C70"/>
    <mergeCell ref="B66:C66"/>
    <mergeCell ref="D66:K66"/>
    <mergeCell ref="B67:C67"/>
    <mergeCell ref="D67:K67"/>
    <mergeCell ref="B68:C68"/>
    <mergeCell ref="D68:K68"/>
    <mergeCell ref="F70:J70"/>
    <mergeCell ref="B52:N60"/>
    <mergeCell ref="B61:N61"/>
    <mergeCell ref="B64:C64"/>
    <mergeCell ref="D64:K64"/>
    <mergeCell ref="B65:C65"/>
    <mergeCell ref="D65:K65"/>
    <mergeCell ref="B44:G44"/>
    <mergeCell ref="B45:G45"/>
    <mergeCell ref="B46:G46"/>
    <mergeCell ref="B50:G50"/>
    <mergeCell ref="B51:G51"/>
    <mergeCell ref="B47:G49"/>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29:C30"/>
    <mergeCell ref="D29:G30"/>
    <mergeCell ref="H29:I29"/>
    <mergeCell ref="J29:L29"/>
    <mergeCell ref="H30:I30"/>
    <mergeCell ref="J30:L30"/>
    <mergeCell ref="B24:M24"/>
    <mergeCell ref="B25:M25"/>
    <mergeCell ref="B28:C28"/>
    <mergeCell ref="D28:G28"/>
    <mergeCell ref="H28:I28"/>
    <mergeCell ref="J28:L28"/>
    <mergeCell ref="B21:C21"/>
    <mergeCell ref="D21:G21"/>
    <mergeCell ref="H21:I21"/>
    <mergeCell ref="J21:M21"/>
    <mergeCell ref="B22:C22"/>
    <mergeCell ref="D22:G22"/>
    <mergeCell ref="H22:I23"/>
    <mergeCell ref="B23:C23"/>
    <mergeCell ref="D23:G23"/>
    <mergeCell ref="J23:M23"/>
    <mergeCell ref="B16:N16"/>
    <mergeCell ref="B19:C19"/>
    <mergeCell ref="D19:G19"/>
    <mergeCell ref="H19:I19"/>
    <mergeCell ref="J19:M19"/>
    <mergeCell ref="B20:C20"/>
    <mergeCell ref="D20:G20"/>
    <mergeCell ref="H20:I20"/>
    <mergeCell ref="J20:M20"/>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s>
  <phoneticPr fontId="3"/>
  <dataValidations count="2">
    <dataValidation type="list" allowBlank="1" showInputMessage="1" showErrorMessage="1" prompt="該当する場合「○」を記載" sqref="B65:C70 B20:C23 H20:I23 B29:C34 H29:I34 B38:C39 G38:H39 H45:N46 H50:I50 J50:M51 N50 I51 H12:M14">
      <formula1>"　,○,"</formula1>
    </dataValidation>
    <dataValidation type="list" allowBlank="1" showInputMessage="1" showErrorMessage="1" prompt="２－４の「連携して実施する活動」の番号を記載" sqref="H47:N49">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46" orientation="portrait"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B110"/>
  <sheetViews>
    <sheetView showGridLines="0" view="pageBreakPreview" topLeftCell="A14" zoomScale="99" zoomScaleNormal="80" zoomScaleSheetLayoutView="310" workbookViewId="0">
      <selection activeCell="F37" sqref="F37"/>
    </sheetView>
  </sheetViews>
  <sheetFormatPr defaultRowHeight="18.75"/>
  <cols>
    <col min="1" max="1" width="10.5" style="187" customWidth="1"/>
    <col min="2" max="2" width="14.375" style="187" customWidth="1"/>
    <col min="3" max="3" width="7.625" style="187" customWidth="1"/>
    <col min="4" max="4" width="16.5" style="187" customWidth="1"/>
    <col min="5" max="5" width="7.5" style="187" customWidth="1"/>
    <col min="6" max="6" width="10.5" style="187" customWidth="1"/>
    <col min="7" max="7" width="11.125" style="187" customWidth="1"/>
    <col min="8" max="8" width="7.75" style="187" customWidth="1"/>
    <col min="9" max="9" width="8.25" style="187" customWidth="1"/>
    <col min="10" max="10" width="8.25" style="187" hidden="1" customWidth="1"/>
    <col min="11" max="15" width="4.25" style="187" customWidth="1"/>
    <col min="16" max="17" width="13.875" style="187" customWidth="1"/>
    <col min="18" max="18" width="11.75" style="187" customWidth="1"/>
    <col min="19" max="19" width="12.75" style="187" customWidth="1"/>
    <col min="20" max="20" width="3.5" style="187" customWidth="1"/>
    <col min="21" max="21" width="11.25" style="188" customWidth="1"/>
  </cols>
  <sheetData>
    <row r="1" spans="1:28" s="191" customFormat="1" ht="22.15" customHeight="1">
      <c r="A1" s="190"/>
      <c r="S1" s="190" t="s">
        <v>1586</v>
      </c>
      <c r="U1" s="192"/>
    </row>
    <row r="2" spans="1:28" s="190" customFormat="1" ht="23.45" customHeight="1">
      <c r="A2" s="1018" t="s">
        <v>850</v>
      </c>
      <c r="B2" s="1018"/>
      <c r="C2" s="1018"/>
      <c r="D2" s="1018"/>
      <c r="E2" s="1018"/>
      <c r="F2" s="1018"/>
      <c r="G2" s="1018"/>
      <c r="H2" s="1018"/>
      <c r="I2" s="1018"/>
      <c r="J2" s="1018"/>
      <c r="K2" s="1018"/>
      <c r="L2" s="1018"/>
      <c r="M2" s="1018"/>
      <c r="N2" s="1018"/>
      <c r="O2" s="1018"/>
      <c r="P2" s="1018"/>
      <c r="Q2" s="1018"/>
      <c r="R2" s="1018"/>
      <c r="S2" s="1018"/>
      <c r="U2" s="192"/>
    </row>
    <row r="3" spans="1:28" s="190" customFormat="1" ht="23.45" customHeight="1">
      <c r="A3" s="193" t="s">
        <v>851</v>
      </c>
      <c r="C3" s="193"/>
      <c r="U3" s="192"/>
    </row>
    <row r="4" spans="1:28" s="190" customFormat="1" ht="40.5" customHeight="1">
      <c r="A4" s="1028" t="s">
        <v>852</v>
      </c>
      <c r="B4" s="1028"/>
      <c r="C4" s="1028"/>
      <c r="D4" s="1028"/>
      <c r="E4" s="1028"/>
      <c r="F4" s="1028"/>
      <c r="G4" s="1028"/>
      <c r="H4" s="1028"/>
      <c r="I4" s="1028"/>
      <c r="J4" s="1028"/>
      <c r="K4" s="1028"/>
      <c r="L4" s="1028"/>
      <c r="M4" s="1028"/>
      <c r="N4" s="1028"/>
      <c r="O4" s="1028"/>
      <c r="P4" s="1028"/>
      <c r="Q4" s="1028"/>
      <c r="R4" s="1028"/>
      <c r="S4" s="1028"/>
      <c r="U4" s="192"/>
    </row>
    <row r="5" spans="1:28" s="190" customFormat="1" ht="23.45" hidden="1" customHeight="1">
      <c r="A5" s="193"/>
      <c r="C5" s="193"/>
      <c r="E5" s="194"/>
      <c r="F5" s="195"/>
      <c r="G5" s="196"/>
      <c r="U5" s="197" t="s">
        <v>1152</v>
      </c>
    </row>
    <row r="6" spans="1:28" s="190" customFormat="1" ht="18.600000000000001" hidden="1" customHeight="1">
      <c r="A6" s="193"/>
      <c r="C6" s="1058" t="s">
        <v>411</v>
      </c>
      <c r="D6" s="1059"/>
      <c r="F6" s="1060" t="s">
        <v>939</v>
      </c>
      <c r="G6" s="1062" t="str">
        <f>IF(S14="", "",S14)</f>
        <v/>
      </c>
      <c r="U6" s="192"/>
    </row>
    <row r="7" spans="1:28" s="190" customFormat="1" ht="18.600000000000001" hidden="1" customHeight="1">
      <c r="A7" s="193"/>
      <c r="C7" s="1058" t="s">
        <v>120</v>
      </c>
      <c r="D7" s="1059"/>
      <c r="F7" s="1061"/>
      <c r="G7" s="1063"/>
      <c r="U7" s="192"/>
    </row>
    <row r="8" spans="1:28" s="190" customFormat="1" ht="18.600000000000001" hidden="1" customHeight="1">
      <c r="A8" s="193"/>
      <c r="C8" s="1058" t="s">
        <v>882</v>
      </c>
      <c r="D8" s="1059"/>
      <c r="F8" s="1060" t="s">
        <v>940</v>
      </c>
      <c r="G8" s="1067" t="str">
        <f>IF(S15="", "",S15)</f>
        <v/>
      </c>
      <c r="U8" s="192"/>
    </row>
    <row r="9" spans="1:28" s="190" customFormat="1" ht="18.600000000000001" hidden="1" customHeight="1">
      <c r="A9" s="193"/>
      <c r="C9" s="1058" t="s">
        <v>1149</v>
      </c>
      <c r="D9" s="1059"/>
      <c r="F9" s="1061"/>
      <c r="G9" s="1068"/>
      <c r="U9" s="192"/>
    </row>
    <row r="10" spans="1:28" s="190" customFormat="1" ht="18.600000000000001" hidden="1" customHeight="1">
      <c r="A10" s="193"/>
      <c r="C10" s="1058" t="s">
        <v>897</v>
      </c>
      <c r="D10" s="1059"/>
      <c r="U10" s="192"/>
    </row>
    <row r="11" spans="1:28" s="195" customFormat="1" ht="8.4499999999999993" customHeight="1" thickBot="1">
      <c r="A11" s="196"/>
      <c r="C11" s="196"/>
      <c r="U11" s="197"/>
    </row>
    <row r="12" spans="1:28" s="195" customFormat="1" ht="13.5" customHeight="1">
      <c r="A12" s="1019" t="s">
        <v>898</v>
      </c>
      <c r="B12" s="1020"/>
      <c r="C12" s="1020"/>
      <c r="D12" s="1020"/>
      <c r="E12" s="1020"/>
      <c r="F12" s="1020"/>
      <c r="G12" s="1020"/>
      <c r="H12" s="1020"/>
      <c r="I12" s="1020"/>
      <c r="J12" s="1020"/>
      <c r="K12" s="1020"/>
      <c r="L12" s="1020"/>
      <c r="M12" s="1020"/>
      <c r="N12" s="1020"/>
      <c r="O12" s="1020"/>
      <c r="P12" s="1020"/>
      <c r="Q12" s="1020"/>
      <c r="R12" s="1020"/>
      <c r="S12" s="1021"/>
      <c r="U12" s="1025" t="s">
        <v>433</v>
      </c>
    </row>
    <row r="13" spans="1:28" s="195" customFormat="1" ht="13.5" customHeight="1" thickBot="1">
      <c r="A13" s="1022"/>
      <c r="B13" s="1023"/>
      <c r="C13" s="1023"/>
      <c r="D13" s="1023"/>
      <c r="E13" s="1023"/>
      <c r="F13" s="1023"/>
      <c r="G13" s="1023"/>
      <c r="H13" s="1023"/>
      <c r="I13" s="1023"/>
      <c r="J13" s="1023"/>
      <c r="K13" s="1023"/>
      <c r="L13" s="1023"/>
      <c r="M13" s="1023"/>
      <c r="N13" s="1023"/>
      <c r="O13" s="1023"/>
      <c r="P13" s="1023"/>
      <c r="Q13" s="1023"/>
      <c r="R13" s="1023"/>
      <c r="S13" s="1024"/>
      <c r="U13" s="1026"/>
    </row>
    <row r="14" spans="1:28" s="195" customFormat="1" ht="39" customHeight="1">
      <c r="A14" s="1041" t="s">
        <v>1587</v>
      </c>
      <c r="B14" s="1042"/>
      <c r="C14" s="1042"/>
      <c r="D14" s="1042"/>
      <c r="E14" s="1042"/>
      <c r="F14" s="1042"/>
      <c r="G14" s="1042"/>
      <c r="H14" s="1043"/>
      <c r="I14" s="1050" t="s">
        <v>1588</v>
      </c>
      <c r="J14" s="846"/>
      <c r="K14" s="1041" t="s">
        <v>1589</v>
      </c>
      <c r="L14" s="1053"/>
      <c r="M14" s="1053"/>
      <c r="N14" s="1053"/>
      <c r="O14" s="1054"/>
      <c r="P14" s="1035" t="s">
        <v>936</v>
      </c>
      <c r="Q14" s="1036"/>
      <c r="R14" s="1037"/>
      <c r="S14" s="853"/>
      <c r="U14" s="1026"/>
    </row>
    <row r="15" spans="1:28" s="198" customFormat="1" ht="39" customHeight="1" thickBot="1">
      <c r="A15" s="1044"/>
      <c r="B15" s="1045"/>
      <c r="C15" s="1045"/>
      <c r="D15" s="1045"/>
      <c r="E15" s="1045"/>
      <c r="F15" s="1045"/>
      <c r="G15" s="1045"/>
      <c r="H15" s="1046"/>
      <c r="I15" s="1051"/>
      <c r="J15" s="847"/>
      <c r="K15" s="1055"/>
      <c r="L15" s="1056"/>
      <c r="M15" s="1056"/>
      <c r="N15" s="1056"/>
      <c r="O15" s="1057"/>
      <c r="P15" s="1038" t="s">
        <v>937</v>
      </c>
      <c r="Q15" s="1039"/>
      <c r="R15" s="1040"/>
      <c r="S15" s="854"/>
      <c r="T15" s="195"/>
      <c r="U15" s="1026"/>
      <c r="V15" s="195"/>
      <c r="W15" s="195"/>
      <c r="X15" s="195"/>
      <c r="Y15" s="195"/>
      <c r="Z15" s="195"/>
      <c r="AA15" s="195"/>
      <c r="AB15" s="195"/>
    </row>
    <row r="16" spans="1:28" s="198" customFormat="1" ht="30" customHeight="1" thickBot="1">
      <c r="A16" s="1047"/>
      <c r="B16" s="1048"/>
      <c r="C16" s="1048"/>
      <c r="D16" s="1048"/>
      <c r="E16" s="1048"/>
      <c r="F16" s="1048"/>
      <c r="G16" s="1048"/>
      <c r="H16" s="1049"/>
      <c r="I16" s="1052"/>
      <c r="J16" s="848"/>
      <c r="K16" s="849" t="s">
        <v>1135</v>
      </c>
      <c r="L16" s="850"/>
      <c r="M16" s="850"/>
      <c r="N16" s="850"/>
      <c r="O16" s="850"/>
      <c r="P16" s="1033" t="s">
        <v>899</v>
      </c>
      <c r="Q16" s="1034"/>
      <c r="R16" s="1029" t="s">
        <v>900</v>
      </c>
      <c r="S16" s="1031" t="s">
        <v>901</v>
      </c>
      <c r="T16" s="195"/>
      <c r="U16" s="1027"/>
      <c r="V16" s="195"/>
      <c r="W16" s="195"/>
      <c r="X16" s="195"/>
      <c r="Y16" s="195"/>
      <c r="Z16" s="195"/>
      <c r="AA16" s="195"/>
      <c r="AB16" s="195"/>
    </row>
    <row r="17" spans="1:28" s="198" customFormat="1" ht="153.75" customHeight="1">
      <c r="A17" s="648" t="s">
        <v>204</v>
      </c>
      <c r="B17" s="649" t="s">
        <v>205</v>
      </c>
      <c r="C17" s="649" t="s">
        <v>206</v>
      </c>
      <c r="D17" s="649" t="s">
        <v>207</v>
      </c>
      <c r="E17" s="649" t="s">
        <v>4</v>
      </c>
      <c r="F17" s="649" t="s">
        <v>208</v>
      </c>
      <c r="G17" s="650" t="s">
        <v>1584</v>
      </c>
      <c r="H17" s="346" t="s">
        <v>432</v>
      </c>
      <c r="I17" s="345" t="s">
        <v>209</v>
      </c>
      <c r="J17" s="345" t="s">
        <v>210</v>
      </c>
      <c r="K17" s="339" t="s">
        <v>411</v>
      </c>
      <c r="L17" s="339" t="s">
        <v>120</v>
      </c>
      <c r="M17" s="339" t="s">
        <v>882</v>
      </c>
      <c r="N17" s="339" t="s">
        <v>1149</v>
      </c>
      <c r="O17" s="339" t="s">
        <v>897</v>
      </c>
      <c r="P17" s="347" t="s">
        <v>407</v>
      </c>
      <c r="Q17" s="348" t="s">
        <v>1585</v>
      </c>
      <c r="R17" s="1030"/>
      <c r="S17" s="1032"/>
      <c r="T17" s="191"/>
      <c r="U17" s="651" t="s">
        <v>938</v>
      </c>
      <c r="V17" s="191"/>
      <c r="W17" s="191"/>
      <c r="X17" s="191"/>
      <c r="Y17" s="191"/>
      <c r="Z17" s="191"/>
      <c r="AA17" s="191"/>
      <c r="AB17" s="191"/>
    </row>
    <row r="18" spans="1:28" s="198" customFormat="1" ht="18" customHeight="1">
      <c r="A18" s="379" t="s">
        <v>944</v>
      </c>
      <c r="B18" s="380" t="s">
        <v>199</v>
      </c>
      <c r="C18" s="380" t="s">
        <v>414</v>
      </c>
      <c r="D18" s="380" t="s">
        <v>260</v>
      </c>
      <c r="E18" s="381" t="s">
        <v>302</v>
      </c>
      <c r="F18" s="382">
        <v>589</v>
      </c>
      <c r="G18" s="383" t="s">
        <v>258</v>
      </c>
      <c r="H18" s="851"/>
      <c r="I18" s="384">
        <f>IFERROR(VLOOKUP(U18,プルダウンリスト!$D$15:$E$70,2,FALSE),"")</f>
        <v>16800</v>
      </c>
      <c r="J18" s="384">
        <f t="shared" ref="J18:J49" si="0">IFERROR(ROUNDDOWN(F18*I18/1000,0),"")</f>
        <v>9895</v>
      </c>
      <c r="K18" s="851"/>
      <c r="L18" s="851" t="s">
        <v>71</v>
      </c>
      <c r="M18" s="851" t="s">
        <v>71</v>
      </c>
      <c r="N18" s="851" t="s">
        <v>71</v>
      </c>
      <c r="O18" s="851" t="s">
        <v>71</v>
      </c>
      <c r="P18" s="385" t="s">
        <v>405</v>
      </c>
      <c r="Q18" s="381"/>
      <c r="R18" s="380" t="s">
        <v>261</v>
      </c>
      <c r="S18" s="852"/>
      <c r="U18" s="652" t="str">
        <f>$S$14&amp;E18&amp;G18</f>
        <v>田急傾斜</v>
      </c>
      <c r="V18" s="199"/>
    </row>
    <row r="19" spans="1:28" s="198" customFormat="1" ht="18" customHeight="1">
      <c r="A19" s="379" t="s">
        <v>944</v>
      </c>
      <c r="B19" s="380" t="s">
        <v>199</v>
      </c>
      <c r="C19" s="380" t="s">
        <v>414</v>
      </c>
      <c r="D19" s="380" t="s">
        <v>313</v>
      </c>
      <c r="E19" s="381" t="s">
        <v>302</v>
      </c>
      <c r="F19" s="382">
        <v>357</v>
      </c>
      <c r="G19" s="383" t="s">
        <v>258</v>
      </c>
      <c r="H19" s="851"/>
      <c r="I19" s="384">
        <f>IFERROR(VLOOKUP(U19,プルダウンリスト!$D$15:$E$70,2,FALSE),"")</f>
        <v>16800</v>
      </c>
      <c r="J19" s="384">
        <f t="shared" si="0"/>
        <v>5997</v>
      </c>
      <c r="K19" s="851" t="s">
        <v>71</v>
      </c>
      <c r="L19" s="851" t="s">
        <v>71</v>
      </c>
      <c r="M19" s="851" t="s">
        <v>71</v>
      </c>
      <c r="N19" s="851" t="s">
        <v>71</v>
      </c>
      <c r="O19" s="851" t="s">
        <v>71</v>
      </c>
      <c r="P19" s="385" t="s">
        <v>405</v>
      </c>
      <c r="Q19" s="381"/>
      <c r="R19" s="380" t="s">
        <v>261</v>
      </c>
      <c r="S19" s="852"/>
      <c r="U19" s="652" t="str">
        <f>$S$14&amp;E19&amp;G19</f>
        <v>田急傾斜</v>
      </c>
    </row>
    <row r="20" spans="1:28" s="198" customFormat="1" ht="18" customHeight="1">
      <c r="A20" s="379" t="s">
        <v>944</v>
      </c>
      <c r="B20" s="380" t="s">
        <v>199</v>
      </c>
      <c r="C20" s="380" t="s">
        <v>414</v>
      </c>
      <c r="D20" s="380" t="s">
        <v>314</v>
      </c>
      <c r="E20" s="381" t="s">
        <v>302</v>
      </c>
      <c r="F20" s="382">
        <v>210</v>
      </c>
      <c r="G20" s="383" t="s">
        <v>258</v>
      </c>
      <c r="H20" s="851"/>
      <c r="I20" s="384">
        <f>IFERROR(VLOOKUP(U20,プルダウンリスト!$D$15:$E$70,2,FALSE),"")</f>
        <v>16800</v>
      </c>
      <c r="J20" s="384">
        <f t="shared" si="0"/>
        <v>3528</v>
      </c>
      <c r="K20" s="851" t="s">
        <v>103</v>
      </c>
      <c r="L20" s="851" t="s">
        <v>413</v>
      </c>
      <c r="M20" s="851" t="s">
        <v>71</v>
      </c>
      <c r="N20" s="851" t="s">
        <v>71</v>
      </c>
      <c r="O20" s="851" t="s">
        <v>71</v>
      </c>
      <c r="P20" s="385" t="s">
        <v>405</v>
      </c>
      <c r="Q20" s="381"/>
      <c r="R20" s="380" t="s">
        <v>261</v>
      </c>
      <c r="S20" s="852"/>
      <c r="U20" s="652" t="str">
        <f t="shared" ref="U20:U83" si="1">$S$14&amp;E20&amp;G20</f>
        <v>田急傾斜</v>
      </c>
    </row>
    <row r="21" spans="1:28" s="198" customFormat="1" ht="18" customHeight="1">
      <c r="A21" s="379" t="s">
        <v>944</v>
      </c>
      <c r="B21" s="380" t="s">
        <v>199</v>
      </c>
      <c r="C21" s="380" t="s">
        <v>414</v>
      </c>
      <c r="D21" s="380" t="s">
        <v>315</v>
      </c>
      <c r="E21" s="381" t="s">
        <v>302</v>
      </c>
      <c r="F21" s="382">
        <v>754</v>
      </c>
      <c r="G21" s="383" t="s">
        <v>258</v>
      </c>
      <c r="H21" s="851"/>
      <c r="I21" s="384">
        <f>IFERROR(VLOOKUP(U21,プルダウンリスト!$D$15:$E$70,2,FALSE),"")</f>
        <v>16800</v>
      </c>
      <c r="J21" s="384">
        <f t="shared" si="0"/>
        <v>12667</v>
      </c>
      <c r="K21" s="851" t="s">
        <v>71</v>
      </c>
      <c r="L21" s="851" t="s">
        <v>71</v>
      </c>
      <c r="M21" s="851" t="s">
        <v>71</v>
      </c>
      <c r="N21" s="851" t="s">
        <v>71</v>
      </c>
      <c r="O21" s="851" t="s">
        <v>71</v>
      </c>
      <c r="P21" s="385" t="s">
        <v>405</v>
      </c>
      <c r="Q21" s="381"/>
      <c r="R21" s="380" t="s">
        <v>261</v>
      </c>
      <c r="S21" s="852"/>
      <c r="U21" s="652" t="str">
        <f t="shared" si="1"/>
        <v>田急傾斜</v>
      </c>
    </row>
    <row r="22" spans="1:28" s="198" customFormat="1" ht="18" customHeight="1">
      <c r="A22" s="379" t="s">
        <v>944</v>
      </c>
      <c r="B22" s="380" t="s">
        <v>199</v>
      </c>
      <c r="C22" s="380" t="s">
        <v>414</v>
      </c>
      <c r="D22" s="380" t="s">
        <v>316</v>
      </c>
      <c r="E22" s="381" t="s">
        <v>302</v>
      </c>
      <c r="F22" s="382">
        <v>721</v>
      </c>
      <c r="G22" s="383" t="s">
        <v>258</v>
      </c>
      <c r="H22" s="851"/>
      <c r="I22" s="384">
        <f>IFERROR(VLOOKUP(U22,プルダウンリスト!$D$15:$E$70,2,FALSE),"")</f>
        <v>16800</v>
      </c>
      <c r="J22" s="384">
        <f t="shared" si="0"/>
        <v>12112</v>
      </c>
      <c r="K22" s="851" t="s">
        <v>71</v>
      </c>
      <c r="L22" s="851" t="s">
        <v>71</v>
      </c>
      <c r="M22" s="851" t="s">
        <v>71</v>
      </c>
      <c r="N22" s="851" t="s">
        <v>71</v>
      </c>
      <c r="O22" s="851" t="s">
        <v>71</v>
      </c>
      <c r="P22" s="385" t="s">
        <v>405</v>
      </c>
      <c r="Q22" s="381"/>
      <c r="R22" s="380" t="s">
        <v>261</v>
      </c>
      <c r="S22" s="852"/>
      <c r="U22" s="652" t="str">
        <f t="shared" si="1"/>
        <v>田急傾斜</v>
      </c>
    </row>
    <row r="23" spans="1:28" s="198" customFormat="1" ht="18" customHeight="1">
      <c r="A23" s="379" t="s">
        <v>944</v>
      </c>
      <c r="B23" s="380" t="s">
        <v>199</v>
      </c>
      <c r="C23" s="380" t="s">
        <v>414</v>
      </c>
      <c r="D23" s="380" t="s">
        <v>317</v>
      </c>
      <c r="E23" s="381" t="s">
        <v>302</v>
      </c>
      <c r="F23" s="382">
        <v>385</v>
      </c>
      <c r="G23" s="383" t="s">
        <v>258</v>
      </c>
      <c r="H23" s="851"/>
      <c r="I23" s="384">
        <f>IFERROR(VLOOKUP(U23,プルダウンリスト!$D$15:$E$70,2,FALSE),"")</f>
        <v>16800</v>
      </c>
      <c r="J23" s="384">
        <f t="shared" si="0"/>
        <v>6468</v>
      </c>
      <c r="K23" s="851" t="s">
        <v>103</v>
      </c>
      <c r="L23" s="851" t="s">
        <v>71</v>
      </c>
      <c r="M23" s="851" t="s">
        <v>71</v>
      </c>
      <c r="N23" s="851" t="s">
        <v>71</v>
      </c>
      <c r="O23" s="851" t="s">
        <v>71</v>
      </c>
      <c r="P23" s="385" t="s">
        <v>405</v>
      </c>
      <c r="Q23" s="381"/>
      <c r="R23" s="380" t="s">
        <v>261</v>
      </c>
      <c r="S23" s="852"/>
      <c r="U23" s="652" t="str">
        <f t="shared" si="1"/>
        <v>田急傾斜</v>
      </c>
    </row>
    <row r="24" spans="1:28" s="198" customFormat="1" ht="18" customHeight="1">
      <c r="A24" s="379" t="s">
        <v>944</v>
      </c>
      <c r="B24" s="380" t="s">
        <v>199</v>
      </c>
      <c r="C24" s="380" t="s">
        <v>414</v>
      </c>
      <c r="D24" s="380" t="s">
        <v>318</v>
      </c>
      <c r="E24" s="381" t="s">
        <v>302</v>
      </c>
      <c r="F24" s="382">
        <v>545</v>
      </c>
      <c r="G24" s="383" t="s">
        <v>258</v>
      </c>
      <c r="H24" s="851"/>
      <c r="I24" s="384">
        <f>IFERROR(VLOOKUP(U24,プルダウンリスト!$D$15:$E$70,2,FALSE),"")</f>
        <v>16800</v>
      </c>
      <c r="J24" s="384">
        <f t="shared" si="0"/>
        <v>9156</v>
      </c>
      <c r="K24" s="851" t="s">
        <v>71</v>
      </c>
      <c r="L24" s="851" t="s">
        <v>71</v>
      </c>
      <c r="M24" s="851" t="s">
        <v>71</v>
      </c>
      <c r="N24" s="851" t="s">
        <v>71</v>
      </c>
      <c r="O24" s="851" t="s">
        <v>71</v>
      </c>
      <c r="P24" s="385" t="s">
        <v>405</v>
      </c>
      <c r="Q24" s="381"/>
      <c r="R24" s="380" t="s">
        <v>261</v>
      </c>
      <c r="S24" s="852"/>
      <c r="U24" s="652" t="str">
        <f t="shared" si="1"/>
        <v>田急傾斜</v>
      </c>
    </row>
    <row r="25" spans="1:28" s="198" customFormat="1" ht="18" customHeight="1">
      <c r="A25" s="379" t="s">
        <v>944</v>
      </c>
      <c r="B25" s="380" t="s">
        <v>199</v>
      </c>
      <c r="C25" s="380" t="s">
        <v>414</v>
      </c>
      <c r="D25" s="380" t="s">
        <v>319</v>
      </c>
      <c r="E25" s="381" t="s">
        <v>302</v>
      </c>
      <c r="F25" s="382">
        <v>312</v>
      </c>
      <c r="G25" s="383" t="s">
        <v>258</v>
      </c>
      <c r="H25" s="851"/>
      <c r="I25" s="384">
        <f>IFERROR(VLOOKUP(U25,プルダウンリスト!$D$15:$E$70,2,FALSE),"")</f>
        <v>16800</v>
      </c>
      <c r="J25" s="384">
        <f t="shared" si="0"/>
        <v>5241</v>
      </c>
      <c r="K25" s="851" t="s">
        <v>103</v>
      </c>
      <c r="L25" s="851" t="s">
        <v>71</v>
      </c>
      <c r="M25" s="851" t="s">
        <v>71</v>
      </c>
      <c r="N25" s="851" t="s">
        <v>71</v>
      </c>
      <c r="O25" s="851" t="s">
        <v>71</v>
      </c>
      <c r="P25" s="385" t="s">
        <v>405</v>
      </c>
      <c r="Q25" s="381"/>
      <c r="R25" s="380" t="s">
        <v>261</v>
      </c>
      <c r="S25" s="852"/>
      <c r="U25" s="652" t="str">
        <f t="shared" si="1"/>
        <v>田急傾斜</v>
      </c>
    </row>
    <row r="26" spans="1:28" s="198" customFormat="1" ht="18" customHeight="1">
      <c r="A26" s="379" t="s">
        <v>944</v>
      </c>
      <c r="B26" s="380" t="s">
        <v>199</v>
      </c>
      <c r="C26" s="380" t="s">
        <v>414</v>
      </c>
      <c r="D26" s="380" t="s">
        <v>322</v>
      </c>
      <c r="E26" s="381" t="s">
        <v>302</v>
      </c>
      <c r="F26" s="382">
        <v>194</v>
      </c>
      <c r="G26" s="383" t="s">
        <v>258</v>
      </c>
      <c r="H26" s="851"/>
      <c r="I26" s="384">
        <f>IFERROR(VLOOKUP(U26,プルダウンリスト!$D$15:$E$70,2,FALSE),"")</f>
        <v>16800</v>
      </c>
      <c r="J26" s="384">
        <f t="shared" si="0"/>
        <v>3259</v>
      </c>
      <c r="K26" s="851" t="s">
        <v>71</v>
      </c>
      <c r="L26" s="851" t="s">
        <v>71</v>
      </c>
      <c r="M26" s="851" t="s">
        <v>71</v>
      </c>
      <c r="N26" s="851" t="s">
        <v>71</v>
      </c>
      <c r="O26" s="851" t="s">
        <v>71</v>
      </c>
      <c r="P26" s="385" t="s">
        <v>405</v>
      </c>
      <c r="Q26" s="381"/>
      <c r="R26" s="380" t="s">
        <v>261</v>
      </c>
      <c r="S26" s="852"/>
      <c r="U26" s="652" t="str">
        <f t="shared" si="1"/>
        <v>田急傾斜</v>
      </c>
    </row>
    <row r="27" spans="1:28" s="198" customFormat="1" ht="18" customHeight="1">
      <c r="A27" s="379" t="s">
        <v>944</v>
      </c>
      <c r="B27" s="380" t="s">
        <v>199</v>
      </c>
      <c r="C27" s="380" t="s">
        <v>414</v>
      </c>
      <c r="D27" s="380" t="s">
        <v>323</v>
      </c>
      <c r="E27" s="381" t="s">
        <v>302</v>
      </c>
      <c r="F27" s="382">
        <v>100</v>
      </c>
      <c r="G27" s="383" t="s">
        <v>258</v>
      </c>
      <c r="H27" s="851"/>
      <c r="I27" s="384">
        <f>IFERROR(VLOOKUP(U27,プルダウンリスト!$D$15:$E$70,2,FALSE),"")</f>
        <v>16800</v>
      </c>
      <c r="J27" s="384">
        <f t="shared" si="0"/>
        <v>1680</v>
      </c>
      <c r="K27" s="851" t="s">
        <v>71</v>
      </c>
      <c r="L27" s="851" t="s">
        <v>71</v>
      </c>
      <c r="M27" s="851" t="s">
        <v>71</v>
      </c>
      <c r="N27" s="851" t="s">
        <v>71</v>
      </c>
      <c r="O27" s="851" t="s">
        <v>71</v>
      </c>
      <c r="P27" s="385" t="s">
        <v>405</v>
      </c>
      <c r="Q27" s="381"/>
      <c r="R27" s="380" t="s">
        <v>261</v>
      </c>
      <c r="S27" s="852"/>
      <c r="U27" s="652" t="str">
        <f t="shared" si="1"/>
        <v>田急傾斜</v>
      </c>
    </row>
    <row r="28" spans="1:28" s="198" customFormat="1" ht="18" customHeight="1">
      <c r="A28" s="379" t="s">
        <v>944</v>
      </c>
      <c r="B28" s="380" t="s">
        <v>199</v>
      </c>
      <c r="C28" s="380" t="s">
        <v>414</v>
      </c>
      <c r="D28" s="380" t="s">
        <v>260</v>
      </c>
      <c r="E28" s="381" t="s">
        <v>302</v>
      </c>
      <c r="F28" s="382">
        <v>312</v>
      </c>
      <c r="G28" s="383" t="s">
        <v>258</v>
      </c>
      <c r="H28" s="851"/>
      <c r="I28" s="384">
        <f>IFERROR(VLOOKUP(U28,プルダウンリスト!$D$15:$E$70,2,FALSE),"")</f>
        <v>16800</v>
      </c>
      <c r="J28" s="384">
        <f t="shared" si="0"/>
        <v>5241</v>
      </c>
      <c r="K28" s="851" t="s">
        <v>71</v>
      </c>
      <c r="L28" s="851" t="s">
        <v>71</v>
      </c>
      <c r="M28" s="851" t="s">
        <v>71</v>
      </c>
      <c r="N28" s="851" t="s">
        <v>71</v>
      </c>
      <c r="O28" s="851" t="s">
        <v>71</v>
      </c>
      <c r="P28" s="385" t="s">
        <v>405</v>
      </c>
      <c r="Q28" s="381"/>
      <c r="R28" s="380" t="s">
        <v>261</v>
      </c>
      <c r="S28" s="852"/>
      <c r="U28" s="652" t="str">
        <f t="shared" si="1"/>
        <v>田急傾斜</v>
      </c>
    </row>
    <row r="29" spans="1:28" s="198" customFormat="1" ht="18" customHeight="1">
      <c r="A29" s="379" t="s">
        <v>944</v>
      </c>
      <c r="B29" s="380" t="s">
        <v>199</v>
      </c>
      <c r="C29" s="380" t="s">
        <v>414</v>
      </c>
      <c r="D29" s="380" t="s">
        <v>313</v>
      </c>
      <c r="E29" s="381" t="s">
        <v>302</v>
      </c>
      <c r="F29" s="382">
        <v>66</v>
      </c>
      <c r="G29" s="383" t="s">
        <v>258</v>
      </c>
      <c r="H29" s="851"/>
      <c r="I29" s="384">
        <f>IFERROR(VLOOKUP(U29,プルダウンリスト!$D$15:$E$70,2,FALSE),"")</f>
        <v>16800</v>
      </c>
      <c r="J29" s="384">
        <f t="shared" si="0"/>
        <v>1108</v>
      </c>
      <c r="K29" s="851" t="s">
        <v>71</v>
      </c>
      <c r="L29" s="851" t="s">
        <v>71</v>
      </c>
      <c r="M29" s="851" t="s">
        <v>71</v>
      </c>
      <c r="N29" s="851" t="s">
        <v>71</v>
      </c>
      <c r="O29" s="851" t="s">
        <v>71</v>
      </c>
      <c r="P29" s="385" t="s">
        <v>405</v>
      </c>
      <c r="Q29" s="381"/>
      <c r="R29" s="380" t="s">
        <v>261</v>
      </c>
      <c r="S29" s="852"/>
      <c r="U29" s="652" t="str">
        <f t="shared" si="1"/>
        <v>田急傾斜</v>
      </c>
    </row>
    <row r="30" spans="1:28" s="198" customFormat="1" ht="18" customHeight="1">
      <c r="A30" s="379" t="s">
        <v>944</v>
      </c>
      <c r="B30" s="380" t="s">
        <v>199</v>
      </c>
      <c r="C30" s="380" t="s">
        <v>414</v>
      </c>
      <c r="D30" s="380" t="s">
        <v>314</v>
      </c>
      <c r="E30" s="381" t="s">
        <v>302</v>
      </c>
      <c r="F30" s="382">
        <v>200</v>
      </c>
      <c r="G30" s="383" t="s">
        <v>258</v>
      </c>
      <c r="H30" s="851"/>
      <c r="I30" s="384">
        <f>IFERROR(VLOOKUP(U30,プルダウンリスト!$D$15:$E$70,2,FALSE),"")</f>
        <v>16800</v>
      </c>
      <c r="J30" s="384">
        <f t="shared" si="0"/>
        <v>3360</v>
      </c>
      <c r="K30" s="851" t="s">
        <v>71</v>
      </c>
      <c r="L30" s="851" t="s">
        <v>71</v>
      </c>
      <c r="M30" s="851" t="s">
        <v>71</v>
      </c>
      <c r="N30" s="851" t="s">
        <v>71</v>
      </c>
      <c r="O30" s="851" t="s">
        <v>71</v>
      </c>
      <c r="P30" s="385" t="s">
        <v>405</v>
      </c>
      <c r="Q30" s="381"/>
      <c r="R30" s="380" t="s">
        <v>261</v>
      </c>
      <c r="S30" s="852"/>
      <c r="U30" s="652" t="str">
        <f t="shared" si="1"/>
        <v>田急傾斜</v>
      </c>
    </row>
    <row r="31" spans="1:28" s="198" customFormat="1" ht="18" customHeight="1">
      <c r="A31" s="379" t="s">
        <v>944</v>
      </c>
      <c r="B31" s="380" t="s">
        <v>199</v>
      </c>
      <c r="C31" s="380" t="s">
        <v>414</v>
      </c>
      <c r="D31" s="380" t="s">
        <v>315</v>
      </c>
      <c r="E31" s="381" t="s">
        <v>302</v>
      </c>
      <c r="F31" s="382">
        <v>173</v>
      </c>
      <c r="G31" s="383" t="s">
        <v>258</v>
      </c>
      <c r="H31" s="851"/>
      <c r="I31" s="384">
        <f>IFERROR(VLOOKUP(U31,プルダウンリスト!$D$15:$E$70,2,FALSE),"")</f>
        <v>16800</v>
      </c>
      <c r="J31" s="384">
        <f t="shared" si="0"/>
        <v>2906</v>
      </c>
      <c r="K31" s="851" t="s">
        <v>71</v>
      </c>
      <c r="L31" s="851" t="s">
        <v>71</v>
      </c>
      <c r="M31" s="851" t="s">
        <v>71</v>
      </c>
      <c r="N31" s="851" t="s">
        <v>71</v>
      </c>
      <c r="O31" s="851" t="s">
        <v>71</v>
      </c>
      <c r="P31" s="385" t="s">
        <v>405</v>
      </c>
      <c r="Q31" s="381"/>
      <c r="R31" s="380" t="s">
        <v>261</v>
      </c>
      <c r="S31" s="852"/>
      <c r="U31" s="652" t="str">
        <f t="shared" si="1"/>
        <v>田急傾斜</v>
      </c>
    </row>
    <row r="32" spans="1:28" s="198" customFormat="1" ht="18" customHeight="1">
      <c r="A32" s="379" t="s">
        <v>944</v>
      </c>
      <c r="B32" s="380" t="s">
        <v>199</v>
      </c>
      <c r="C32" s="380" t="s">
        <v>414</v>
      </c>
      <c r="D32" s="380" t="s">
        <v>316</v>
      </c>
      <c r="E32" s="381" t="s">
        <v>302</v>
      </c>
      <c r="F32" s="382">
        <v>32</v>
      </c>
      <c r="G32" s="383" t="s">
        <v>258</v>
      </c>
      <c r="H32" s="851"/>
      <c r="I32" s="384">
        <f>IFERROR(VLOOKUP(U32,プルダウンリスト!$D$15:$E$70,2,FALSE),"")</f>
        <v>16800</v>
      </c>
      <c r="J32" s="384">
        <f t="shared" si="0"/>
        <v>537</v>
      </c>
      <c r="K32" s="851" t="s">
        <v>71</v>
      </c>
      <c r="L32" s="851" t="s">
        <v>71</v>
      </c>
      <c r="M32" s="851" t="s">
        <v>71</v>
      </c>
      <c r="N32" s="851" t="s">
        <v>71</v>
      </c>
      <c r="O32" s="851" t="s">
        <v>71</v>
      </c>
      <c r="P32" s="385" t="s">
        <v>405</v>
      </c>
      <c r="Q32" s="381"/>
      <c r="R32" s="380" t="s">
        <v>261</v>
      </c>
      <c r="S32" s="852"/>
      <c r="U32" s="652" t="str">
        <f t="shared" si="1"/>
        <v>田急傾斜</v>
      </c>
    </row>
    <row r="33" spans="1:21" s="198" customFormat="1" ht="18" customHeight="1">
      <c r="A33" s="379" t="s">
        <v>944</v>
      </c>
      <c r="B33" s="380" t="s">
        <v>199</v>
      </c>
      <c r="C33" s="380" t="s">
        <v>414</v>
      </c>
      <c r="D33" s="380" t="s">
        <v>317</v>
      </c>
      <c r="E33" s="381" t="s">
        <v>302</v>
      </c>
      <c r="F33" s="382">
        <v>712</v>
      </c>
      <c r="G33" s="383" t="s">
        <v>258</v>
      </c>
      <c r="H33" s="851"/>
      <c r="I33" s="384">
        <f>IFERROR(VLOOKUP(U33,プルダウンリスト!$D$15:$E$70,2,FALSE),"")</f>
        <v>16800</v>
      </c>
      <c r="J33" s="384">
        <f t="shared" si="0"/>
        <v>11961</v>
      </c>
      <c r="K33" s="851" t="s">
        <v>71</v>
      </c>
      <c r="L33" s="851" t="s">
        <v>71</v>
      </c>
      <c r="M33" s="851" t="s">
        <v>71</v>
      </c>
      <c r="N33" s="851" t="s">
        <v>71</v>
      </c>
      <c r="O33" s="851" t="s">
        <v>71</v>
      </c>
      <c r="P33" s="385" t="s">
        <v>405</v>
      </c>
      <c r="Q33" s="381"/>
      <c r="R33" s="380" t="s">
        <v>261</v>
      </c>
      <c r="S33" s="852"/>
      <c r="U33" s="652" t="str">
        <f t="shared" si="1"/>
        <v>田急傾斜</v>
      </c>
    </row>
    <row r="34" spans="1:21" s="198" customFormat="1" ht="18" customHeight="1">
      <c r="A34" s="379" t="s">
        <v>944</v>
      </c>
      <c r="B34" s="380" t="s">
        <v>199</v>
      </c>
      <c r="C34" s="380" t="s">
        <v>414</v>
      </c>
      <c r="D34" s="380" t="s">
        <v>318</v>
      </c>
      <c r="E34" s="381" t="s">
        <v>302</v>
      </c>
      <c r="F34" s="382">
        <v>286</v>
      </c>
      <c r="G34" s="383" t="s">
        <v>258</v>
      </c>
      <c r="H34" s="851"/>
      <c r="I34" s="384">
        <f>IFERROR(VLOOKUP(U34,プルダウンリスト!$D$15:$E$70,2,FALSE),"")</f>
        <v>16800</v>
      </c>
      <c r="J34" s="384">
        <f t="shared" si="0"/>
        <v>4804</v>
      </c>
      <c r="K34" s="851" t="s">
        <v>71</v>
      </c>
      <c r="L34" s="851" t="s">
        <v>71</v>
      </c>
      <c r="M34" s="851" t="s">
        <v>71</v>
      </c>
      <c r="N34" s="851" t="s">
        <v>71</v>
      </c>
      <c r="O34" s="851" t="s">
        <v>71</v>
      </c>
      <c r="P34" s="385" t="s">
        <v>405</v>
      </c>
      <c r="Q34" s="381"/>
      <c r="R34" s="380" t="s">
        <v>261</v>
      </c>
      <c r="S34" s="852"/>
      <c r="U34" s="652" t="str">
        <f t="shared" si="1"/>
        <v>田急傾斜</v>
      </c>
    </row>
    <row r="35" spans="1:21" s="198" customFormat="1" ht="18" customHeight="1">
      <c r="A35" s="379" t="s">
        <v>944</v>
      </c>
      <c r="B35" s="380" t="s">
        <v>199</v>
      </c>
      <c r="C35" s="380" t="s">
        <v>414</v>
      </c>
      <c r="D35" s="380" t="s">
        <v>319</v>
      </c>
      <c r="E35" s="381" t="s">
        <v>302</v>
      </c>
      <c r="F35" s="382">
        <v>483</v>
      </c>
      <c r="G35" s="383" t="s">
        <v>258</v>
      </c>
      <c r="H35" s="851"/>
      <c r="I35" s="384">
        <f>IFERROR(VLOOKUP(U35,プルダウンリスト!$D$15:$E$70,2,FALSE),"")</f>
        <v>16800</v>
      </c>
      <c r="J35" s="384">
        <f t="shared" si="0"/>
        <v>8114</v>
      </c>
      <c r="K35" s="851" t="s">
        <v>71</v>
      </c>
      <c r="L35" s="851" t="s">
        <v>71</v>
      </c>
      <c r="M35" s="851" t="s">
        <v>71</v>
      </c>
      <c r="N35" s="851" t="s">
        <v>71</v>
      </c>
      <c r="O35" s="851" t="s">
        <v>71</v>
      </c>
      <c r="P35" s="385" t="s">
        <v>405</v>
      </c>
      <c r="Q35" s="381"/>
      <c r="R35" s="380" t="s">
        <v>261</v>
      </c>
      <c r="S35" s="852"/>
      <c r="U35" s="652" t="str">
        <f t="shared" si="1"/>
        <v>田急傾斜</v>
      </c>
    </row>
    <row r="36" spans="1:21" s="198" customFormat="1" ht="18" customHeight="1">
      <c r="A36" s="379" t="s">
        <v>944</v>
      </c>
      <c r="B36" s="380" t="s">
        <v>199</v>
      </c>
      <c r="C36" s="380" t="s">
        <v>414</v>
      </c>
      <c r="D36" s="380" t="s">
        <v>322</v>
      </c>
      <c r="E36" s="381" t="s">
        <v>302</v>
      </c>
      <c r="F36" s="382">
        <v>252</v>
      </c>
      <c r="G36" s="383" t="s">
        <v>258</v>
      </c>
      <c r="H36" s="851"/>
      <c r="I36" s="384">
        <f>IFERROR(VLOOKUP(U36,プルダウンリスト!$D$15:$E$70,2,FALSE),"")</f>
        <v>16800</v>
      </c>
      <c r="J36" s="384">
        <f t="shared" si="0"/>
        <v>4233</v>
      </c>
      <c r="K36" s="851" t="s">
        <v>71</v>
      </c>
      <c r="L36" s="851" t="s">
        <v>71</v>
      </c>
      <c r="M36" s="851" t="s">
        <v>71</v>
      </c>
      <c r="N36" s="851" t="s">
        <v>71</v>
      </c>
      <c r="O36" s="851" t="s">
        <v>71</v>
      </c>
      <c r="P36" s="385" t="s">
        <v>405</v>
      </c>
      <c r="Q36" s="381"/>
      <c r="R36" s="380" t="s">
        <v>261</v>
      </c>
      <c r="S36" s="852"/>
      <c r="U36" s="652" t="str">
        <f t="shared" si="1"/>
        <v>田急傾斜</v>
      </c>
    </row>
    <row r="37" spans="1:21" s="198" customFormat="1" ht="18" customHeight="1">
      <c r="A37" s="379" t="s">
        <v>944</v>
      </c>
      <c r="B37" s="380" t="s">
        <v>199</v>
      </c>
      <c r="C37" s="380" t="s">
        <v>414</v>
      </c>
      <c r="D37" s="380" t="s">
        <v>323</v>
      </c>
      <c r="E37" s="381" t="s">
        <v>302</v>
      </c>
      <c r="F37" s="382">
        <v>280</v>
      </c>
      <c r="G37" s="383" t="s">
        <v>258</v>
      </c>
      <c r="H37" s="851"/>
      <c r="I37" s="384">
        <f>IFERROR(VLOOKUP(U37,プルダウンリスト!$D$15:$E$70,2,FALSE),"")</f>
        <v>16800</v>
      </c>
      <c r="J37" s="384">
        <f t="shared" si="0"/>
        <v>4704</v>
      </c>
      <c r="K37" s="851" t="s">
        <v>71</v>
      </c>
      <c r="L37" s="851" t="s">
        <v>71</v>
      </c>
      <c r="M37" s="851" t="s">
        <v>71</v>
      </c>
      <c r="N37" s="851" t="s">
        <v>71</v>
      </c>
      <c r="O37" s="851" t="s">
        <v>71</v>
      </c>
      <c r="P37" s="385" t="s">
        <v>405</v>
      </c>
      <c r="Q37" s="381"/>
      <c r="R37" s="380" t="s">
        <v>261</v>
      </c>
      <c r="S37" s="852"/>
      <c r="U37" s="652" t="str">
        <f t="shared" si="1"/>
        <v>田急傾斜</v>
      </c>
    </row>
    <row r="38" spans="1:21" s="198" customFormat="1" ht="18" customHeight="1">
      <c r="A38" s="379" t="s">
        <v>944</v>
      </c>
      <c r="B38" s="380" t="s">
        <v>199</v>
      </c>
      <c r="C38" s="380" t="s">
        <v>414</v>
      </c>
      <c r="D38" s="380" t="s">
        <v>260</v>
      </c>
      <c r="E38" s="381" t="s">
        <v>302</v>
      </c>
      <c r="F38" s="382">
        <v>168</v>
      </c>
      <c r="G38" s="383" t="s">
        <v>258</v>
      </c>
      <c r="H38" s="851"/>
      <c r="I38" s="384">
        <f>IFERROR(VLOOKUP(U38,プルダウンリスト!$D$15:$E$70,2,FALSE),"")</f>
        <v>16800</v>
      </c>
      <c r="J38" s="384">
        <f t="shared" si="0"/>
        <v>2822</v>
      </c>
      <c r="K38" s="851" t="s">
        <v>71</v>
      </c>
      <c r="L38" s="851" t="s">
        <v>71</v>
      </c>
      <c r="M38" s="851" t="s">
        <v>71</v>
      </c>
      <c r="N38" s="851" t="s">
        <v>71</v>
      </c>
      <c r="O38" s="851" t="s">
        <v>71</v>
      </c>
      <c r="P38" s="385" t="s">
        <v>405</v>
      </c>
      <c r="Q38" s="381"/>
      <c r="R38" s="380" t="s">
        <v>261</v>
      </c>
      <c r="S38" s="852" t="s">
        <v>103</v>
      </c>
      <c r="U38" s="652" t="str">
        <f t="shared" si="1"/>
        <v>田急傾斜</v>
      </c>
    </row>
    <row r="39" spans="1:21" s="198" customFormat="1" ht="18" customHeight="1">
      <c r="A39" s="379" t="s">
        <v>944</v>
      </c>
      <c r="B39" s="380" t="s">
        <v>199</v>
      </c>
      <c r="C39" s="380" t="s">
        <v>415</v>
      </c>
      <c r="D39" s="380" t="s">
        <v>319</v>
      </c>
      <c r="E39" s="381" t="s">
        <v>302</v>
      </c>
      <c r="F39" s="382">
        <v>188</v>
      </c>
      <c r="G39" s="383" t="s">
        <v>258</v>
      </c>
      <c r="H39" s="851"/>
      <c r="I39" s="384">
        <f>IFERROR(VLOOKUP(U39,プルダウンリスト!$D$15:$E$70,2,FALSE),"")</f>
        <v>16800</v>
      </c>
      <c r="J39" s="384">
        <f t="shared" si="0"/>
        <v>3158</v>
      </c>
      <c r="K39" s="851" t="s">
        <v>71</v>
      </c>
      <c r="L39" s="851" t="s">
        <v>71</v>
      </c>
      <c r="M39" s="851" t="s">
        <v>71</v>
      </c>
      <c r="N39" s="851" t="s">
        <v>71</v>
      </c>
      <c r="O39" s="851" t="s">
        <v>71</v>
      </c>
      <c r="P39" s="385" t="s">
        <v>405</v>
      </c>
      <c r="Q39" s="381"/>
      <c r="R39" s="380" t="s">
        <v>261</v>
      </c>
      <c r="S39" s="852"/>
      <c r="U39" s="652" t="str">
        <f t="shared" si="1"/>
        <v>田急傾斜</v>
      </c>
    </row>
    <row r="40" spans="1:21" s="198" customFormat="1" ht="18" customHeight="1">
      <c r="A40" s="379" t="s">
        <v>944</v>
      </c>
      <c r="B40" s="380" t="s">
        <v>199</v>
      </c>
      <c r="C40" s="380" t="s">
        <v>415</v>
      </c>
      <c r="D40" s="380" t="s">
        <v>322</v>
      </c>
      <c r="E40" s="381" t="s">
        <v>302</v>
      </c>
      <c r="F40" s="382">
        <v>720</v>
      </c>
      <c r="G40" s="383" t="s">
        <v>258</v>
      </c>
      <c r="H40" s="851"/>
      <c r="I40" s="384">
        <f>IFERROR(VLOOKUP(U40,プルダウンリスト!$D$15:$E$70,2,FALSE),"")</f>
        <v>16800</v>
      </c>
      <c r="J40" s="384">
        <f t="shared" si="0"/>
        <v>12096</v>
      </c>
      <c r="K40" s="851" t="s">
        <v>71</v>
      </c>
      <c r="L40" s="851" t="s">
        <v>71</v>
      </c>
      <c r="M40" s="851" t="s">
        <v>71</v>
      </c>
      <c r="N40" s="851" t="s">
        <v>71</v>
      </c>
      <c r="O40" s="851" t="s">
        <v>71</v>
      </c>
      <c r="P40" s="385" t="s">
        <v>405</v>
      </c>
      <c r="Q40" s="381"/>
      <c r="R40" s="380" t="s">
        <v>261</v>
      </c>
      <c r="S40" s="852"/>
      <c r="U40" s="652" t="str">
        <f t="shared" si="1"/>
        <v>田急傾斜</v>
      </c>
    </row>
    <row r="41" spans="1:21" s="198" customFormat="1" ht="18" customHeight="1">
      <c r="A41" s="379" t="s">
        <v>944</v>
      </c>
      <c r="B41" s="380" t="s">
        <v>199</v>
      </c>
      <c r="C41" s="380" t="s">
        <v>415</v>
      </c>
      <c r="D41" s="380" t="s">
        <v>323</v>
      </c>
      <c r="E41" s="381" t="s">
        <v>302</v>
      </c>
      <c r="F41" s="382">
        <v>547</v>
      </c>
      <c r="G41" s="383" t="s">
        <v>258</v>
      </c>
      <c r="H41" s="851"/>
      <c r="I41" s="384">
        <f>IFERROR(VLOOKUP(U41,プルダウンリスト!$D$15:$E$70,2,FALSE),"")</f>
        <v>16800</v>
      </c>
      <c r="J41" s="384">
        <f t="shared" si="0"/>
        <v>9189</v>
      </c>
      <c r="K41" s="851" t="s">
        <v>71</v>
      </c>
      <c r="L41" s="851" t="s">
        <v>71</v>
      </c>
      <c r="M41" s="851" t="s">
        <v>71</v>
      </c>
      <c r="N41" s="851" t="s">
        <v>71</v>
      </c>
      <c r="O41" s="851" t="s">
        <v>71</v>
      </c>
      <c r="P41" s="385" t="s">
        <v>405</v>
      </c>
      <c r="Q41" s="381"/>
      <c r="R41" s="380" t="s">
        <v>261</v>
      </c>
      <c r="S41" s="852"/>
      <c r="U41" s="652" t="str">
        <f t="shared" si="1"/>
        <v>田急傾斜</v>
      </c>
    </row>
    <row r="42" spans="1:21" s="198" customFormat="1" ht="18" customHeight="1">
      <c r="A42" s="379" t="s">
        <v>944</v>
      </c>
      <c r="B42" s="380" t="s">
        <v>199</v>
      </c>
      <c r="C42" s="380" t="s">
        <v>416</v>
      </c>
      <c r="D42" s="380" t="s">
        <v>260</v>
      </c>
      <c r="E42" s="381" t="s">
        <v>302</v>
      </c>
      <c r="F42" s="382">
        <v>690</v>
      </c>
      <c r="G42" s="383" t="s">
        <v>258</v>
      </c>
      <c r="H42" s="851"/>
      <c r="I42" s="384">
        <f>IFERROR(VLOOKUP(U42,プルダウンリスト!$D$15:$E$70,2,FALSE),"")</f>
        <v>16800</v>
      </c>
      <c r="J42" s="384">
        <f t="shared" si="0"/>
        <v>11592</v>
      </c>
      <c r="K42" s="851" t="s">
        <v>71</v>
      </c>
      <c r="L42" s="851" t="s">
        <v>71</v>
      </c>
      <c r="M42" s="851" t="s">
        <v>71</v>
      </c>
      <c r="N42" s="851" t="s">
        <v>71</v>
      </c>
      <c r="O42" s="851" t="s">
        <v>71</v>
      </c>
      <c r="P42" s="385" t="s">
        <v>405</v>
      </c>
      <c r="Q42" s="381"/>
      <c r="R42" s="380" t="s">
        <v>261</v>
      </c>
      <c r="S42" s="852"/>
      <c r="U42" s="652" t="str">
        <f t="shared" si="1"/>
        <v>田急傾斜</v>
      </c>
    </row>
    <row r="43" spans="1:21" s="198" customFormat="1" ht="18" customHeight="1">
      <c r="A43" s="379" t="s">
        <v>944</v>
      </c>
      <c r="B43" s="380" t="s">
        <v>199</v>
      </c>
      <c r="C43" s="380" t="s">
        <v>416</v>
      </c>
      <c r="D43" s="380" t="s">
        <v>313</v>
      </c>
      <c r="E43" s="381" t="s">
        <v>302</v>
      </c>
      <c r="F43" s="382">
        <v>400</v>
      </c>
      <c r="G43" s="383" t="s">
        <v>258</v>
      </c>
      <c r="H43" s="851"/>
      <c r="I43" s="384">
        <f>IFERROR(VLOOKUP(U43,プルダウンリスト!$D$15:$E$70,2,FALSE),"")</f>
        <v>16800</v>
      </c>
      <c r="J43" s="384">
        <f t="shared" si="0"/>
        <v>6720</v>
      </c>
      <c r="K43" s="851" t="s">
        <v>71</v>
      </c>
      <c r="L43" s="851" t="s">
        <v>71</v>
      </c>
      <c r="M43" s="851" t="s">
        <v>71</v>
      </c>
      <c r="N43" s="851" t="s">
        <v>71</v>
      </c>
      <c r="O43" s="851" t="s">
        <v>71</v>
      </c>
      <c r="P43" s="385" t="s">
        <v>405</v>
      </c>
      <c r="Q43" s="381"/>
      <c r="R43" s="380" t="s">
        <v>261</v>
      </c>
      <c r="S43" s="852"/>
      <c r="U43" s="652" t="str">
        <f t="shared" si="1"/>
        <v>田急傾斜</v>
      </c>
    </row>
    <row r="44" spans="1:21" s="198" customFormat="1" ht="18" customHeight="1">
      <c r="A44" s="379" t="s">
        <v>944</v>
      </c>
      <c r="B44" s="380" t="s">
        <v>199</v>
      </c>
      <c r="C44" s="380" t="s">
        <v>416</v>
      </c>
      <c r="D44" s="380" t="s">
        <v>314</v>
      </c>
      <c r="E44" s="381" t="s">
        <v>302</v>
      </c>
      <c r="F44" s="382">
        <v>212</v>
      </c>
      <c r="G44" s="383" t="s">
        <v>258</v>
      </c>
      <c r="H44" s="851"/>
      <c r="I44" s="384">
        <f>IFERROR(VLOOKUP(U44,プルダウンリスト!$D$15:$E$70,2,FALSE),"")</f>
        <v>16800</v>
      </c>
      <c r="J44" s="384">
        <f t="shared" si="0"/>
        <v>3561</v>
      </c>
      <c r="K44" s="851" t="s">
        <v>71</v>
      </c>
      <c r="L44" s="851" t="s">
        <v>71</v>
      </c>
      <c r="M44" s="851" t="s">
        <v>71</v>
      </c>
      <c r="N44" s="851" t="s">
        <v>71</v>
      </c>
      <c r="O44" s="851" t="s">
        <v>71</v>
      </c>
      <c r="P44" s="385" t="s">
        <v>405</v>
      </c>
      <c r="Q44" s="381"/>
      <c r="R44" s="380" t="s">
        <v>261</v>
      </c>
      <c r="S44" s="852"/>
      <c r="U44" s="652" t="str">
        <f t="shared" si="1"/>
        <v>田急傾斜</v>
      </c>
    </row>
    <row r="45" spans="1:21" s="198" customFormat="1" ht="18" customHeight="1">
      <c r="A45" s="379" t="s">
        <v>944</v>
      </c>
      <c r="B45" s="380" t="s">
        <v>199</v>
      </c>
      <c r="C45" s="380" t="s">
        <v>416</v>
      </c>
      <c r="D45" s="380" t="s">
        <v>315</v>
      </c>
      <c r="E45" s="381" t="s">
        <v>302</v>
      </c>
      <c r="F45" s="382">
        <v>793</v>
      </c>
      <c r="G45" s="383" t="s">
        <v>258</v>
      </c>
      <c r="H45" s="851"/>
      <c r="I45" s="384">
        <f>IFERROR(VLOOKUP(U45,プルダウンリスト!$D$15:$E$70,2,FALSE),"")</f>
        <v>16800</v>
      </c>
      <c r="J45" s="384">
        <f t="shared" si="0"/>
        <v>13322</v>
      </c>
      <c r="K45" s="851" t="s">
        <v>71</v>
      </c>
      <c r="L45" s="851" t="s">
        <v>71</v>
      </c>
      <c r="M45" s="851" t="s">
        <v>71</v>
      </c>
      <c r="N45" s="851" t="s">
        <v>71</v>
      </c>
      <c r="O45" s="851" t="s">
        <v>71</v>
      </c>
      <c r="P45" s="385" t="s">
        <v>405</v>
      </c>
      <c r="Q45" s="381"/>
      <c r="R45" s="380" t="s">
        <v>261</v>
      </c>
      <c r="S45" s="852"/>
      <c r="U45" s="652" t="str">
        <f t="shared" si="1"/>
        <v>田急傾斜</v>
      </c>
    </row>
    <row r="46" spans="1:21" s="198" customFormat="1" ht="18" customHeight="1">
      <c r="A46" s="379" t="s">
        <v>944</v>
      </c>
      <c r="B46" s="380" t="s">
        <v>199</v>
      </c>
      <c r="C46" s="380" t="s">
        <v>417</v>
      </c>
      <c r="D46" s="380" t="s">
        <v>316</v>
      </c>
      <c r="E46" s="381" t="s">
        <v>302</v>
      </c>
      <c r="F46" s="382">
        <v>536</v>
      </c>
      <c r="G46" s="383" t="s">
        <v>112</v>
      </c>
      <c r="H46" s="851"/>
      <c r="I46" s="384">
        <f>IFERROR(VLOOKUP(U46,プルダウンリスト!$D$15:$E$70,2,FALSE),"")</f>
        <v>6400</v>
      </c>
      <c r="J46" s="384">
        <f t="shared" si="0"/>
        <v>3430</v>
      </c>
      <c r="K46" s="851" t="s">
        <v>71</v>
      </c>
      <c r="L46" s="851" t="s">
        <v>71</v>
      </c>
      <c r="M46" s="851" t="s">
        <v>71</v>
      </c>
      <c r="N46" s="851" t="s">
        <v>71</v>
      </c>
      <c r="O46" s="851" t="s">
        <v>71</v>
      </c>
      <c r="P46" s="385" t="s">
        <v>405</v>
      </c>
      <c r="Q46" s="381"/>
      <c r="R46" s="380" t="s">
        <v>261</v>
      </c>
      <c r="S46" s="852"/>
      <c r="U46" s="652" t="str">
        <f t="shared" si="1"/>
        <v>田小区画・不整形</v>
      </c>
    </row>
    <row r="47" spans="1:21" s="198" customFormat="1" ht="18" customHeight="1">
      <c r="A47" s="379" t="s">
        <v>944</v>
      </c>
      <c r="B47" s="380" t="s">
        <v>199</v>
      </c>
      <c r="C47" s="380" t="s">
        <v>418</v>
      </c>
      <c r="D47" s="380" t="s">
        <v>317</v>
      </c>
      <c r="E47" s="381" t="s">
        <v>302</v>
      </c>
      <c r="F47" s="382">
        <v>491</v>
      </c>
      <c r="G47" s="383" t="s">
        <v>304</v>
      </c>
      <c r="H47" s="851"/>
      <c r="I47" s="384">
        <f>IFERROR(VLOOKUP(U47,プルダウンリスト!$D$15:$E$70,2,FALSE),"")</f>
        <v>6400</v>
      </c>
      <c r="J47" s="384">
        <f t="shared" si="0"/>
        <v>3142</v>
      </c>
      <c r="K47" s="851" t="s">
        <v>71</v>
      </c>
      <c r="L47" s="851" t="s">
        <v>71</v>
      </c>
      <c r="M47" s="851" t="s">
        <v>71</v>
      </c>
      <c r="N47" s="851" t="s">
        <v>71</v>
      </c>
      <c r="O47" s="851" t="s">
        <v>71</v>
      </c>
      <c r="P47" s="385" t="s">
        <v>405</v>
      </c>
      <c r="Q47" s="381"/>
      <c r="R47" s="380" t="s">
        <v>261</v>
      </c>
      <c r="S47" s="852"/>
      <c r="U47" s="652" t="str">
        <f t="shared" si="1"/>
        <v>田高齢化・耕作放棄率</v>
      </c>
    </row>
    <row r="48" spans="1:21" s="198" customFormat="1" ht="18" customHeight="1">
      <c r="A48" s="379" t="s">
        <v>944</v>
      </c>
      <c r="B48" s="380" t="s">
        <v>199</v>
      </c>
      <c r="C48" s="380" t="s">
        <v>419</v>
      </c>
      <c r="D48" s="380" t="s">
        <v>318</v>
      </c>
      <c r="E48" s="381" t="s">
        <v>302</v>
      </c>
      <c r="F48" s="382">
        <v>813</v>
      </c>
      <c r="G48" s="383" t="s">
        <v>259</v>
      </c>
      <c r="H48" s="851"/>
      <c r="I48" s="384">
        <f>IFERROR(VLOOKUP(U48,プルダウンリスト!$D$15:$E$70,2,FALSE),"")</f>
        <v>6400</v>
      </c>
      <c r="J48" s="384">
        <f t="shared" si="0"/>
        <v>5203</v>
      </c>
      <c r="K48" s="851" t="s">
        <v>71</v>
      </c>
      <c r="L48" s="851" t="s">
        <v>71</v>
      </c>
      <c r="M48" s="851" t="s">
        <v>71</v>
      </c>
      <c r="N48" s="851" t="s">
        <v>71</v>
      </c>
      <c r="O48" s="851" t="s">
        <v>71</v>
      </c>
      <c r="P48" s="385" t="s">
        <v>405</v>
      </c>
      <c r="Q48" s="381"/>
      <c r="R48" s="380" t="s">
        <v>261</v>
      </c>
      <c r="S48" s="852"/>
      <c r="U48" s="652" t="str">
        <f t="shared" si="1"/>
        <v>田特認基準</v>
      </c>
    </row>
    <row r="49" spans="1:21" s="198" customFormat="1" ht="18" customHeight="1">
      <c r="A49" s="379" t="s">
        <v>944</v>
      </c>
      <c r="B49" s="380" t="s">
        <v>199</v>
      </c>
      <c r="C49" s="380" t="s">
        <v>419</v>
      </c>
      <c r="D49" s="380" t="s">
        <v>314</v>
      </c>
      <c r="E49" s="381" t="s">
        <v>302</v>
      </c>
      <c r="F49" s="382">
        <v>414</v>
      </c>
      <c r="G49" s="383" t="s">
        <v>305</v>
      </c>
      <c r="H49" s="851"/>
      <c r="I49" s="384">
        <f>IFERROR(VLOOKUP(U49,プルダウンリスト!$D$15:$E$70,2,FALSE),"")</f>
        <v>0</v>
      </c>
      <c r="J49" s="384">
        <f t="shared" si="0"/>
        <v>0</v>
      </c>
      <c r="K49" s="851" t="s">
        <v>71</v>
      </c>
      <c r="L49" s="851" t="s">
        <v>71</v>
      </c>
      <c r="M49" s="851" t="s">
        <v>71</v>
      </c>
      <c r="N49" s="851" t="s">
        <v>71</v>
      </c>
      <c r="O49" s="851" t="s">
        <v>71</v>
      </c>
      <c r="P49" s="385" t="s">
        <v>405</v>
      </c>
      <c r="Q49" s="381"/>
      <c r="R49" s="380" t="s">
        <v>261</v>
      </c>
      <c r="S49" s="852" t="s">
        <v>103</v>
      </c>
      <c r="U49" s="652" t="str">
        <f t="shared" si="1"/>
        <v>田交付対象外</v>
      </c>
    </row>
    <row r="50" spans="1:21" s="198" customFormat="1" ht="18" customHeight="1">
      <c r="A50" s="379" t="s">
        <v>944</v>
      </c>
      <c r="B50" s="380" t="s">
        <v>199</v>
      </c>
      <c r="C50" s="380" t="s">
        <v>419</v>
      </c>
      <c r="D50" s="380" t="s">
        <v>322</v>
      </c>
      <c r="E50" s="381" t="s">
        <v>302</v>
      </c>
      <c r="F50" s="382">
        <v>738</v>
      </c>
      <c r="G50" s="383" t="s">
        <v>258</v>
      </c>
      <c r="H50" s="851"/>
      <c r="I50" s="384">
        <f>IFERROR(VLOOKUP(U50,プルダウンリスト!$D$15:$E$70,2,FALSE),"")</f>
        <v>16800</v>
      </c>
      <c r="J50" s="384">
        <f t="shared" ref="J50:J81" si="2">IFERROR(ROUNDDOWN(F50*I50/1000,0),"")</f>
        <v>12398</v>
      </c>
      <c r="K50" s="851" t="s">
        <v>71</v>
      </c>
      <c r="L50" s="851" t="s">
        <v>103</v>
      </c>
      <c r="M50" s="851" t="s">
        <v>71</v>
      </c>
      <c r="N50" s="851" t="s">
        <v>71</v>
      </c>
      <c r="O50" s="851" t="s">
        <v>71</v>
      </c>
      <c r="P50" s="385" t="s">
        <v>405</v>
      </c>
      <c r="Q50" s="381"/>
      <c r="R50" s="380" t="s">
        <v>261</v>
      </c>
      <c r="S50" s="852"/>
      <c r="U50" s="652" t="str">
        <f t="shared" si="1"/>
        <v>田急傾斜</v>
      </c>
    </row>
    <row r="51" spans="1:21" s="198" customFormat="1" ht="18" customHeight="1">
      <c r="A51" s="379" t="s">
        <v>944</v>
      </c>
      <c r="B51" s="380" t="s">
        <v>199</v>
      </c>
      <c r="C51" s="380" t="s">
        <v>419</v>
      </c>
      <c r="D51" s="380" t="s">
        <v>323</v>
      </c>
      <c r="E51" s="381" t="s">
        <v>302</v>
      </c>
      <c r="F51" s="382">
        <v>865</v>
      </c>
      <c r="G51" s="383" t="s">
        <v>258</v>
      </c>
      <c r="H51" s="851"/>
      <c r="I51" s="384">
        <f>IFERROR(VLOOKUP(U51,プルダウンリスト!$D$15:$E$70,2,FALSE),"")</f>
        <v>16800</v>
      </c>
      <c r="J51" s="384">
        <f t="shared" si="2"/>
        <v>14532</v>
      </c>
      <c r="K51" s="851" t="s">
        <v>71</v>
      </c>
      <c r="L51" s="851" t="s">
        <v>71</v>
      </c>
      <c r="M51" s="851" t="s">
        <v>71</v>
      </c>
      <c r="N51" s="851" t="s">
        <v>71</v>
      </c>
      <c r="O51" s="851" t="s">
        <v>71</v>
      </c>
      <c r="P51" s="385" t="s">
        <v>405</v>
      </c>
      <c r="Q51" s="381"/>
      <c r="R51" s="380" t="s">
        <v>261</v>
      </c>
      <c r="S51" s="852"/>
      <c r="U51" s="652" t="str">
        <f t="shared" si="1"/>
        <v>田急傾斜</v>
      </c>
    </row>
    <row r="52" spans="1:21" s="198" customFormat="1" ht="18" customHeight="1">
      <c r="A52" s="379" t="s">
        <v>944</v>
      </c>
      <c r="B52" s="380" t="s">
        <v>199</v>
      </c>
      <c r="C52" s="380" t="s">
        <v>419</v>
      </c>
      <c r="D52" s="380" t="s">
        <v>323</v>
      </c>
      <c r="E52" s="381" t="s">
        <v>302</v>
      </c>
      <c r="F52" s="382">
        <v>463</v>
      </c>
      <c r="G52" s="383" t="s">
        <v>258</v>
      </c>
      <c r="H52" s="851"/>
      <c r="I52" s="384">
        <f>IFERROR(VLOOKUP(U52,プルダウンリスト!$D$15:$E$70,2,FALSE),"")</f>
        <v>16800</v>
      </c>
      <c r="J52" s="384">
        <f t="shared" si="2"/>
        <v>7778</v>
      </c>
      <c r="K52" s="851" t="s">
        <v>71</v>
      </c>
      <c r="L52" s="851" t="s">
        <v>71</v>
      </c>
      <c r="M52" s="851" t="s">
        <v>71</v>
      </c>
      <c r="N52" s="851" t="s">
        <v>71</v>
      </c>
      <c r="O52" s="851" t="s">
        <v>71</v>
      </c>
      <c r="P52" s="385" t="s">
        <v>405</v>
      </c>
      <c r="Q52" s="381"/>
      <c r="R52" s="380" t="s">
        <v>261</v>
      </c>
      <c r="S52" s="852"/>
      <c r="U52" s="652" t="str">
        <f t="shared" si="1"/>
        <v>田急傾斜</v>
      </c>
    </row>
    <row r="53" spans="1:21" s="198" customFormat="1" ht="18" customHeight="1">
      <c r="A53" s="379" t="s">
        <v>944</v>
      </c>
      <c r="B53" s="380" t="s">
        <v>199</v>
      </c>
      <c r="C53" s="380" t="s">
        <v>419</v>
      </c>
      <c r="D53" s="380" t="s">
        <v>260</v>
      </c>
      <c r="E53" s="381" t="s">
        <v>302</v>
      </c>
      <c r="F53" s="382">
        <v>162</v>
      </c>
      <c r="G53" s="383" t="s">
        <v>258</v>
      </c>
      <c r="H53" s="851"/>
      <c r="I53" s="384">
        <f>IFERROR(VLOOKUP(U53,プルダウンリスト!$D$15:$E$70,2,FALSE),"")</f>
        <v>16800</v>
      </c>
      <c r="J53" s="384">
        <f t="shared" si="2"/>
        <v>2721</v>
      </c>
      <c r="K53" s="851" t="s">
        <v>71</v>
      </c>
      <c r="L53" s="851" t="s">
        <v>71</v>
      </c>
      <c r="M53" s="851" t="s">
        <v>71</v>
      </c>
      <c r="N53" s="851" t="s">
        <v>71</v>
      </c>
      <c r="O53" s="851" t="s">
        <v>71</v>
      </c>
      <c r="P53" s="385" t="s">
        <v>405</v>
      </c>
      <c r="Q53" s="381"/>
      <c r="R53" s="380" t="s">
        <v>261</v>
      </c>
      <c r="S53" s="852"/>
      <c r="U53" s="652" t="str">
        <f t="shared" si="1"/>
        <v>田急傾斜</v>
      </c>
    </row>
    <row r="54" spans="1:21" s="198" customFormat="1" ht="18" customHeight="1">
      <c r="A54" s="379" t="s">
        <v>944</v>
      </c>
      <c r="B54" s="380" t="s">
        <v>199</v>
      </c>
      <c r="C54" s="380" t="s">
        <v>420</v>
      </c>
      <c r="D54" s="380" t="s">
        <v>313</v>
      </c>
      <c r="E54" s="381" t="s">
        <v>307</v>
      </c>
      <c r="F54" s="382">
        <v>1840</v>
      </c>
      <c r="G54" s="383" t="s">
        <v>258</v>
      </c>
      <c r="H54" s="851"/>
      <c r="I54" s="384">
        <f>IFERROR(VLOOKUP(U54,プルダウンリスト!$D$15:$E$70,2,FALSE),"")</f>
        <v>9200</v>
      </c>
      <c r="J54" s="384">
        <f t="shared" si="2"/>
        <v>16928</v>
      </c>
      <c r="K54" s="851" t="s">
        <v>71</v>
      </c>
      <c r="L54" s="851" t="s">
        <v>71</v>
      </c>
      <c r="M54" s="851" t="s">
        <v>71</v>
      </c>
      <c r="N54" s="851" t="s">
        <v>71</v>
      </c>
      <c r="O54" s="851" t="s">
        <v>71</v>
      </c>
      <c r="P54" s="385" t="s">
        <v>405</v>
      </c>
      <c r="Q54" s="381"/>
      <c r="R54" s="380" t="s">
        <v>261</v>
      </c>
      <c r="S54" s="852"/>
      <c r="U54" s="652" t="str">
        <f t="shared" si="1"/>
        <v>畑急傾斜</v>
      </c>
    </row>
    <row r="55" spans="1:21" s="198" customFormat="1" ht="18" customHeight="1">
      <c r="A55" s="379" t="s">
        <v>944</v>
      </c>
      <c r="B55" s="380" t="s">
        <v>199</v>
      </c>
      <c r="C55" s="380" t="s">
        <v>420</v>
      </c>
      <c r="D55" s="380" t="s">
        <v>314</v>
      </c>
      <c r="E55" s="381" t="s">
        <v>307</v>
      </c>
      <c r="F55" s="382">
        <v>1647</v>
      </c>
      <c r="G55" s="383" t="s">
        <v>1664</v>
      </c>
      <c r="H55" s="851"/>
      <c r="I55" s="384">
        <f>IFERROR(VLOOKUP(U55,プルダウンリスト!$D$15:$E$70,2,FALSE),"")</f>
        <v>0</v>
      </c>
      <c r="J55" s="384">
        <f t="shared" si="2"/>
        <v>0</v>
      </c>
      <c r="K55" s="851" t="s">
        <v>71</v>
      </c>
      <c r="L55" s="851" t="s">
        <v>71</v>
      </c>
      <c r="M55" s="851" t="s">
        <v>71</v>
      </c>
      <c r="N55" s="851" t="s">
        <v>71</v>
      </c>
      <c r="O55" s="851" t="s">
        <v>71</v>
      </c>
      <c r="P55" s="385" t="s">
        <v>405</v>
      </c>
      <c r="Q55" s="381"/>
      <c r="R55" s="380" t="s">
        <v>261</v>
      </c>
      <c r="S55" s="852"/>
      <c r="U55" s="652" t="str">
        <f t="shared" si="1"/>
        <v>畑交付対象外（田畑混在地以外）</v>
      </c>
    </row>
    <row r="56" spans="1:21" s="198" customFormat="1" ht="18" customHeight="1">
      <c r="A56" s="379" t="s">
        <v>944</v>
      </c>
      <c r="B56" s="380" t="s">
        <v>199</v>
      </c>
      <c r="C56" s="380" t="s">
        <v>420</v>
      </c>
      <c r="D56" s="380" t="s">
        <v>315</v>
      </c>
      <c r="E56" s="381" t="s">
        <v>307</v>
      </c>
      <c r="F56" s="382">
        <v>975</v>
      </c>
      <c r="G56" s="383" t="s">
        <v>1663</v>
      </c>
      <c r="H56" s="851"/>
      <c r="I56" s="384">
        <f>IFERROR(VLOOKUP(U56,プルダウンリスト!$D$15:$E$70,2,FALSE),"")</f>
        <v>0</v>
      </c>
      <c r="J56" s="384">
        <f t="shared" si="2"/>
        <v>0</v>
      </c>
      <c r="K56" s="851" t="s">
        <v>71</v>
      </c>
      <c r="L56" s="851" t="s">
        <v>71</v>
      </c>
      <c r="M56" s="851" t="s">
        <v>71</v>
      </c>
      <c r="N56" s="851" t="s">
        <v>71</v>
      </c>
      <c r="O56" s="851" t="s">
        <v>71</v>
      </c>
      <c r="P56" s="385" t="s">
        <v>405</v>
      </c>
      <c r="Q56" s="381"/>
      <c r="R56" s="380" t="s">
        <v>261</v>
      </c>
      <c r="S56" s="852"/>
      <c r="U56" s="652" t="str">
        <f t="shared" si="1"/>
        <v>畑交付対象外（田畑混在地）</v>
      </c>
    </row>
    <row r="57" spans="1:21" s="198" customFormat="1" ht="18" customHeight="1">
      <c r="A57" s="379" t="s">
        <v>944</v>
      </c>
      <c r="B57" s="380" t="s">
        <v>199</v>
      </c>
      <c r="C57" s="380" t="s">
        <v>421</v>
      </c>
      <c r="D57" s="380" t="s">
        <v>316</v>
      </c>
      <c r="E57" s="381" t="s">
        <v>307</v>
      </c>
      <c r="F57" s="382">
        <v>1233</v>
      </c>
      <c r="G57" s="383" t="s">
        <v>303</v>
      </c>
      <c r="H57" s="851"/>
      <c r="I57" s="384">
        <f>IFERROR(VLOOKUP(U57,プルダウンリスト!$D$15:$E$70,2,FALSE),"")</f>
        <v>2800</v>
      </c>
      <c r="J57" s="384">
        <f t="shared" si="2"/>
        <v>3452</v>
      </c>
      <c r="K57" s="851" t="s">
        <v>103</v>
      </c>
      <c r="L57" s="851" t="s">
        <v>71</v>
      </c>
      <c r="M57" s="851" t="s">
        <v>71</v>
      </c>
      <c r="N57" s="851" t="s">
        <v>71</v>
      </c>
      <c r="O57" s="851" t="s">
        <v>71</v>
      </c>
      <c r="P57" s="385" t="s">
        <v>405</v>
      </c>
      <c r="Q57" s="381"/>
      <c r="R57" s="380" t="s">
        <v>261</v>
      </c>
      <c r="S57" s="852"/>
      <c r="U57" s="652" t="str">
        <f t="shared" si="1"/>
        <v>畑緩傾斜</v>
      </c>
    </row>
    <row r="58" spans="1:21" s="198" customFormat="1" ht="18" customHeight="1">
      <c r="A58" s="379" t="s">
        <v>944</v>
      </c>
      <c r="B58" s="380" t="s">
        <v>199</v>
      </c>
      <c r="C58" s="380" t="s">
        <v>421</v>
      </c>
      <c r="D58" s="380" t="s">
        <v>317</v>
      </c>
      <c r="E58" s="381" t="s">
        <v>307</v>
      </c>
      <c r="F58" s="382">
        <v>869</v>
      </c>
      <c r="G58" s="383" t="s">
        <v>304</v>
      </c>
      <c r="H58" s="851"/>
      <c r="I58" s="384">
        <f>IFERROR(VLOOKUP(U58,プルダウンリスト!$D$15:$E$70,2,FALSE),"")</f>
        <v>2800</v>
      </c>
      <c r="J58" s="384">
        <f t="shared" si="2"/>
        <v>2433</v>
      </c>
      <c r="K58" s="851" t="s">
        <v>71</v>
      </c>
      <c r="L58" s="851" t="s">
        <v>71</v>
      </c>
      <c r="M58" s="851" t="s">
        <v>71</v>
      </c>
      <c r="N58" s="851" t="s">
        <v>71</v>
      </c>
      <c r="O58" s="851" t="s">
        <v>103</v>
      </c>
      <c r="P58" s="385" t="s">
        <v>405</v>
      </c>
      <c r="Q58" s="381"/>
      <c r="R58" s="380" t="s">
        <v>261</v>
      </c>
      <c r="S58" s="852"/>
      <c r="U58" s="652" t="str">
        <f t="shared" si="1"/>
        <v>畑高齢化・耕作放棄率</v>
      </c>
    </row>
    <row r="59" spans="1:21" s="198" customFormat="1" ht="18" customHeight="1">
      <c r="A59" s="379" t="s">
        <v>944</v>
      </c>
      <c r="B59" s="380" t="s">
        <v>199</v>
      </c>
      <c r="C59" s="380" t="s">
        <v>421</v>
      </c>
      <c r="D59" s="380" t="s">
        <v>318</v>
      </c>
      <c r="E59" s="381" t="s">
        <v>307</v>
      </c>
      <c r="F59" s="382">
        <v>1477</v>
      </c>
      <c r="G59" s="383" t="s">
        <v>259</v>
      </c>
      <c r="H59" s="851"/>
      <c r="I59" s="384">
        <f>IFERROR(VLOOKUP(U59,プルダウンリスト!$D$15:$E$70,2,FALSE),"")</f>
        <v>2800</v>
      </c>
      <c r="J59" s="384">
        <f t="shared" si="2"/>
        <v>4135</v>
      </c>
      <c r="K59" s="851" t="s">
        <v>71</v>
      </c>
      <c r="L59" s="851" t="s">
        <v>71</v>
      </c>
      <c r="M59" s="851" t="s">
        <v>71</v>
      </c>
      <c r="N59" s="851" t="s">
        <v>71</v>
      </c>
      <c r="O59" s="851" t="s">
        <v>71</v>
      </c>
      <c r="P59" s="385" t="s">
        <v>405</v>
      </c>
      <c r="Q59" s="381"/>
      <c r="R59" s="380" t="s">
        <v>261</v>
      </c>
      <c r="S59" s="852" t="s">
        <v>103</v>
      </c>
      <c r="U59" s="652" t="str">
        <f t="shared" si="1"/>
        <v>畑特認基準</v>
      </c>
    </row>
    <row r="60" spans="1:21" s="198" customFormat="1" ht="18" customHeight="1">
      <c r="A60" s="379" t="s">
        <v>944</v>
      </c>
      <c r="B60" s="380" t="s">
        <v>199</v>
      </c>
      <c r="C60" s="380" t="s">
        <v>421</v>
      </c>
      <c r="D60" s="380" t="s">
        <v>319</v>
      </c>
      <c r="E60" s="381" t="s">
        <v>307</v>
      </c>
      <c r="F60" s="382">
        <v>139</v>
      </c>
      <c r="G60" s="383" t="s">
        <v>1663</v>
      </c>
      <c r="H60" s="851"/>
      <c r="I60" s="384">
        <f>IFERROR(VLOOKUP(U60,プルダウンリスト!$D$15:$E$70,2,FALSE),"")</f>
        <v>0</v>
      </c>
      <c r="J60" s="384">
        <f t="shared" si="2"/>
        <v>0</v>
      </c>
      <c r="K60" s="851" t="s">
        <v>71</v>
      </c>
      <c r="L60" s="851" t="s">
        <v>71</v>
      </c>
      <c r="M60" s="851" t="s">
        <v>71</v>
      </c>
      <c r="N60" s="851" t="s">
        <v>71</v>
      </c>
      <c r="O60" s="851" t="s">
        <v>71</v>
      </c>
      <c r="P60" s="385" t="s">
        <v>405</v>
      </c>
      <c r="Q60" s="381"/>
      <c r="R60" s="380" t="s">
        <v>261</v>
      </c>
      <c r="S60" s="852"/>
      <c r="U60" s="652" t="str">
        <f t="shared" si="1"/>
        <v>畑交付対象外（田畑混在地）</v>
      </c>
    </row>
    <row r="61" spans="1:21" s="198" customFormat="1" ht="18" customHeight="1">
      <c r="A61" s="379" t="s">
        <v>944</v>
      </c>
      <c r="B61" s="380" t="s">
        <v>199</v>
      </c>
      <c r="C61" s="380" t="s">
        <v>422</v>
      </c>
      <c r="D61" s="380" t="s">
        <v>322</v>
      </c>
      <c r="E61" s="381" t="s">
        <v>308</v>
      </c>
      <c r="F61" s="382">
        <v>1590</v>
      </c>
      <c r="G61" s="383" t="s">
        <v>258</v>
      </c>
      <c r="H61" s="851"/>
      <c r="I61" s="384">
        <f>IFERROR(VLOOKUP(U61,プルダウンリスト!$D$15:$E$70,2,FALSE),"")</f>
        <v>8400</v>
      </c>
      <c r="J61" s="384">
        <f t="shared" si="2"/>
        <v>13356</v>
      </c>
      <c r="K61" s="851" t="s">
        <v>71</v>
      </c>
      <c r="L61" s="851" t="s">
        <v>71</v>
      </c>
      <c r="M61" s="851" t="s">
        <v>71</v>
      </c>
      <c r="N61" s="851" t="s">
        <v>71</v>
      </c>
      <c r="O61" s="851" t="s">
        <v>71</v>
      </c>
      <c r="P61" s="385" t="s">
        <v>405</v>
      </c>
      <c r="Q61" s="381"/>
      <c r="R61" s="380" t="s">
        <v>261</v>
      </c>
      <c r="S61" s="852"/>
      <c r="U61" s="652" t="str">
        <f t="shared" si="1"/>
        <v>草地急傾斜</v>
      </c>
    </row>
    <row r="62" spans="1:21" s="198" customFormat="1" ht="18" customHeight="1">
      <c r="A62" s="379" t="s">
        <v>944</v>
      </c>
      <c r="B62" s="380" t="s">
        <v>199</v>
      </c>
      <c r="C62" s="380" t="s">
        <v>422</v>
      </c>
      <c r="D62" s="380" t="s">
        <v>260</v>
      </c>
      <c r="E62" s="381" t="s">
        <v>308</v>
      </c>
      <c r="F62" s="382">
        <v>1444</v>
      </c>
      <c r="G62" s="383" t="s">
        <v>258</v>
      </c>
      <c r="H62" s="851"/>
      <c r="I62" s="384">
        <f>IFERROR(VLOOKUP(U62,プルダウンリスト!$D$15:$E$70,2,FALSE),"")</f>
        <v>8400</v>
      </c>
      <c r="J62" s="384">
        <f t="shared" si="2"/>
        <v>12129</v>
      </c>
      <c r="K62" s="851" t="s">
        <v>71</v>
      </c>
      <c r="L62" s="851" t="s">
        <v>71</v>
      </c>
      <c r="M62" s="851" t="s">
        <v>71</v>
      </c>
      <c r="N62" s="851" t="s">
        <v>71</v>
      </c>
      <c r="O62" s="851" t="s">
        <v>71</v>
      </c>
      <c r="P62" s="385" t="s">
        <v>405</v>
      </c>
      <c r="Q62" s="381"/>
      <c r="R62" s="380" t="s">
        <v>261</v>
      </c>
      <c r="S62" s="852"/>
      <c r="U62" s="652" t="str">
        <f t="shared" si="1"/>
        <v>草地急傾斜</v>
      </c>
    </row>
    <row r="63" spans="1:21" s="198" customFormat="1" ht="18" customHeight="1">
      <c r="A63" s="379" t="s">
        <v>944</v>
      </c>
      <c r="B63" s="380" t="s">
        <v>199</v>
      </c>
      <c r="C63" s="380" t="s">
        <v>422</v>
      </c>
      <c r="D63" s="380" t="s">
        <v>313</v>
      </c>
      <c r="E63" s="381" t="s">
        <v>302</v>
      </c>
      <c r="F63" s="382">
        <v>1105</v>
      </c>
      <c r="G63" s="383" t="s">
        <v>258</v>
      </c>
      <c r="H63" s="851"/>
      <c r="I63" s="384">
        <f>IFERROR(VLOOKUP(U63,プルダウンリスト!$D$15:$E$70,2,FALSE),"")</f>
        <v>16800</v>
      </c>
      <c r="J63" s="384">
        <f t="shared" si="2"/>
        <v>18564</v>
      </c>
      <c r="K63" s="851" t="s">
        <v>71</v>
      </c>
      <c r="L63" s="851" t="s">
        <v>71</v>
      </c>
      <c r="M63" s="851" t="s">
        <v>71</v>
      </c>
      <c r="N63" s="851"/>
      <c r="O63" s="851" t="s">
        <v>71</v>
      </c>
      <c r="P63" s="385" t="s">
        <v>405</v>
      </c>
      <c r="Q63" s="381"/>
      <c r="R63" s="380" t="s">
        <v>261</v>
      </c>
      <c r="S63" s="852"/>
      <c r="U63" s="652" t="str">
        <f t="shared" si="1"/>
        <v>田急傾斜</v>
      </c>
    </row>
    <row r="64" spans="1:21" s="198" customFormat="1" ht="18" customHeight="1">
      <c r="A64" s="379" t="s">
        <v>300</v>
      </c>
      <c r="B64" s="380" t="s">
        <v>199</v>
      </c>
      <c r="C64" s="380" t="s">
        <v>423</v>
      </c>
      <c r="D64" s="380" t="s">
        <v>318</v>
      </c>
      <c r="E64" s="381" t="s">
        <v>302</v>
      </c>
      <c r="F64" s="382">
        <v>84</v>
      </c>
      <c r="G64" s="383" t="s">
        <v>258</v>
      </c>
      <c r="H64" s="851"/>
      <c r="I64" s="384">
        <f>IFERROR(VLOOKUP(U64,プルダウンリスト!$D$15:$E$70,2,FALSE),"")</f>
        <v>16800</v>
      </c>
      <c r="J64" s="384">
        <f t="shared" si="2"/>
        <v>1411</v>
      </c>
      <c r="K64" s="851" t="s">
        <v>71</v>
      </c>
      <c r="L64" s="851" t="s">
        <v>71</v>
      </c>
      <c r="M64" s="851" t="s">
        <v>71</v>
      </c>
      <c r="N64" s="851" t="s">
        <v>71</v>
      </c>
      <c r="O64" s="851" t="s">
        <v>71</v>
      </c>
      <c r="P64" s="385" t="s">
        <v>405</v>
      </c>
      <c r="Q64" s="381"/>
      <c r="R64" s="380" t="s">
        <v>261</v>
      </c>
      <c r="S64" s="852"/>
      <c r="U64" s="652" t="str">
        <f t="shared" si="1"/>
        <v>田急傾斜</v>
      </c>
    </row>
    <row r="65" spans="1:21" s="198" customFormat="1" ht="18" customHeight="1">
      <c r="A65" s="379" t="s">
        <v>300</v>
      </c>
      <c r="B65" s="380" t="s">
        <v>199</v>
      </c>
      <c r="C65" s="380" t="s">
        <v>423</v>
      </c>
      <c r="D65" s="380" t="s">
        <v>319</v>
      </c>
      <c r="E65" s="381" t="s">
        <v>302</v>
      </c>
      <c r="F65" s="382">
        <v>220</v>
      </c>
      <c r="G65" s="383" t="s">
        <v>258</v>
      </c>
      <c r="H65" s="851"/>
      <c r="I65" s="384">
        <f>IFERROR(VLOOKUP(U65,プルダウンリスト!$D$15:$E$70,2,FALSE),"")</f>
        <v>16800</v>
      </c>
      <c r="J65" s="384">
        <f t="shared" si="2"/>
        <v>3696</v>
      </c>
      <c r="K65" s="851" t="s">
        <v>71</v>
      </c>
      <c r="L65" s="851" t="s">
        <v>71</v>
      </c>
      <c r="M65" s="851" t="s">
        <v>71</v>
      </c>
      <c r="N65" s="851" t="s">
        <v>71</v>
      </c>
      <c r="O65" s="851" t="s">
        <v>71</v>
      </c>
      <c r="P65" s="385" t="s">
        <v>405</v>
      </c>
      <c r="Q65" s="381"/>
      <c r="R65" s="380" t="s">
        <v>261</v>
      </c>
      <c r="S65" s="852"/>
      <c r="U65" s="652" t="str">
        <f t="shared" si="1"/>
        <v>田急傾斜</v>
      </c>
    </row>
    <row r="66" spans="1:21" s="198" customFormat="1" ht="18" customHeight="1">
      <c r="A66" s="379" t="s">
        <v>300</v>
      </c>
      <c r="B66" s="380" t="s">
        <v>199</v>
      </c>
      <c r="C66" s="380" t="s">
        <v>423</v>
      </c>
      <c r="D66" s="380" t="s">
        <v>322</v>
      </c>
      <c r="E66" s="381" t="s">
        <v>302</v>
      </c>
      <c r="F66" s="382">
        <v>275</v>
      </c>
      <c r="G66" s="383" t="s">
        <v>258</v>
      </c>
      <c r="H66" s="851"/>
      <c r="I66" s="384">
        <f>IFERROR(VLOOKUP(U66,プルダウンリスト!$D$15:$E$70,2,FALSE),"")</f>
        <v>16800</v>
      </c>
      <c r="J66" s="384">
        <f t="shared" si="2"/>
        <v>4620</v>
      </c>
      <c r="K66" s="851" t="s">
        <v>71</v>
      </c>
      <c r="L66" s="851" t="s">
        <v>71</v>
      </c>
      <c r="M66" s="851" t="s">
        <v>71</v>
      </c>
      <c r="N66" s="851" t="s">
        <v>71</v>
      </c>
      <c r="O66" s="851" t="s">
        <v>71</v>
      </c>
      <c r="P66" s="385" t="s">
        <v>405</v>
      </c>
      <c r="Q66" s="381"/>
      <c r="R66" s="380" t="s">
        <v>261</v>
      </c>
      <c r="S66" s="852"/>
      <c r="U66" s="652" t="str">
        <f t="shared" si="1"/>
        <v>田急傾斜</v>
      </c>
    </row>
    <row r="67" spans="1:21" s="198" customFormat="1" ht="18" customHeight="1">
      <c r="A67" s="379" t="s">
        <v>300</v>
      </c>
      <c r="B67" s="380" t="s">
        <v>199</v>
      </c>
      <c r="C67" s="380" t="s">
        <v>423</v>
      </c>
      <c r="D67" s="380" t="s">
        <v>323</v>
      </c>
      <c r="E67" s="381" t="s">
        <v>302</v>
      </c>
      <c r="F67" s="382">
        <v>189</v>
      </c>
      <c r="G67" s="383" t="s">
        <v>258</v>
      </c>
      <c r="H67" s="851"/>
      <c r="I67" s="384">
        <f>IFERROR(VLOOKUP(U67,プルダウンリスト!$D$15:$E$70,2,FALSE),"")</f>
        <v>16800</v>
      </c>
      <c r="J67" s="384">
        <f t="shared" si="2"/>
        <v>3175</v>
      </c>
      <c r="K67" s="851" t="s">
        <v>71</v>
      </c>
      <c r="L67" s="851" t="s">
        <v>71</v>
      </c>
      <c r="M67" s="851" t="s">
        <v>71</v>
      </c>
      <c r="N67" s="851" t="s">
        <v>71</v>
      </c>
      <c r="O67" s="851" t="s">
        <v>71</v>
      </c>
      <c r="P67" s="385" t="s">
        <v>405</v>
      </c>
      <c r="Q67" s="381"/>
      <c r="R67" s="380" t="s">
        <v>261</v>
      </c>
      <c r="S67" s="852"/>
      <c r="U67" s="652" t="str">
        <f t="shared" si="1"/>
        <v>田急傾斜</v>
      </c>
    </row>
    <row r="68" spans="1:21" s="198" customFormat="1" ht="18" customHeight="1">
      <c r="A68" s="379" t="s">
        <v>300</v>
      </c>
      <c r="B68" s="380" t="s">
        <v>199</v>
      </c>
      <c r="C68" s="380" t="s">
        <v>423</v>
      </c>
      <c r="D68" s="380" t="s">
        <v>260</v>
      </c>
      <c r="E68" s="381" t="s">
        <v>302</v>
      </c>
      <c r="F68" s="382">
        <v>912</v>
      </c>
      <c r="G68" s="383" t="s">
        <v>304</v>
      </c>
      <c r="H68" s="851"/>
      <c r="I68" s="384">
        <f>IFERROR(VLOOKUP(U68,プルダウンリスト!$D$15:$E$70,2,FALSE),"")</f>
        <v>6400</v>
      </c>
      <c r="J68" s="384">
        <f t="shared" si="2"/>
        <v>5836</v>
      </c>
      <c r="K68" s="851" t="s">
        <v>71</v>
      </c>
      <c r="L68" s="851" t="s">
        <v>71</v>
      </c>
      <c r="M68" s="851" t="s">
        <v>71</v>
      </c>
      <c r="N68" s="851" t="s">
        <v>71</v>
      </c>
      <c r="O68" s="851" t="s">
        <v>71</v>
      </c>
      <c r="P68" s="385" t="s">
        <v>405</v>
      </c>
      <c r="Q68" s="381"/>
      <c r="R68" s="380" t="s">
        <v>261</v>
      </c>
      <c r="S68" s="852"/>
      <c r="U68" s="652" t="str">
        <f t="shared" si="1"/>
        <v>田高齢化・耕作放棄率</v>
      </c>
    </row>
    <row r="69" spans="1:21" s="198" customFormat="1" ht="18" customHeight="1">
      <c r="A69" s="379" t="s">
        <v>300</v>
      </c>
      <c r="B69" s="380" t="s">
        <v>199</v>
      </c>
      <c r="C69" s="380" t="s">
        <v>423</v>
      </c>
      <c r="D69" s="380" t="s">
        <v>313</v>
      </c>
      <c r="E69" s="381" t="s">
        <v>302</v>
      </c>
      <c r="F69" s="382">
        <v>979</v>
      </c>
      <c r="G69" s="383" t="s">
        <v>213</v>
      </c>
      <c r="H69" s="851"/>
      <c r="I69" s="384">
        <f>IFERROR(VLOOKUP(U69,プルダウンリスト!$D$15:$E$70,2,FALSE),"")</f>
        <v>6400</v>
      </c>
      <c r="J69" s="384">
        <f t="shared" si="2"/>
        <v>6265</v>
      </c>
      <c r="K69" s="851" t="s">
        <v>71</v>
      </c>
      <c r="L69" s="851" t="s">
        <v>71</v>
      </c>
      <c r="M69" s="851" t="s">
        <v>71</v>
      </c>
      <c r="N69" s="851" t="s">
        <v>71</v>
      </c>
      <c r="O69" s="851" t="s">
        <v>71</v>
      </c>
      <c r="P69" s="385" t="s">
        <v>405</v>
      </c>
      <c r="Q69" s="381"/>
      <c r="R69" s="380" t="s">
        <v>261</v>
      </c>
      <c r="S69" s="852"/>
      <c r="U69" s="652" t="str">
        <f t="shared" si="1"/>
        <v>田小区画・不整形</v>
      </c>
    </row>
    <row r="70" spans="1:21" s="198" customFormat="1" ht="18" customHeight="1">
      <c r="A70" s="379" t="s">
        <v>300</v>
      </c>
      <c r="B70" s="380" t="s">
        <v>199</v>
      </c>
      <c r="C70" s="380" t="s">
        <v>423</v>
      </c>
      <c r="D70" s="380" t="s">
        <v>314</v>
      </c>
      <c r="E70" s="381" t="s">
        <v>302</v>
      </c>
      <c r="F70" s="382">
        <v>357</v>
      </c>
      <c r="G70" s="383" t="s">
        <v>258</v>
      </c>
      <c r="H70" s="851"/>
      <c r="I70" s="384">
        <f>IFERROR(VLOOKUP(U70,プルダウンリスト!$D$15:$E$70,2,FALSE),"")</f>
        <v>16800</v>
      </c>
      <c r="J70" s="384">
        <f t="shared" si="2"/>
        <v>5997</v>
      </c>
      <c r="K70" s="851" t="s">
        <v>71</v>
      </c>
      <c r="L70" s="851" t="s">
        <v>71</v>
      </c>
      <c r="M70" s="851" t="s">
        <v>71</v>
      </c>
      <c r="N70" s="851" t="s">
        <v>71</v>
      </c>
      <c r="O70" s="851" t="s">
        <v>71</v>
      </c>
      <c r="P70" s="385" t="s">
        <v>405</v>
      </c>
      <c r="Q70" s="381"/>
      <c r="R70" s="380" t="s">
        <v>261</v>
      </c>
      <c r="S70" s="852" t="s">
        <v>103</v>
      </c>
      <c r="U70" s="652" t="str">
        <f t="shared" si="1"/>
        <v>田急傾斜</v>
      </c>
    </row>
    <row r="71" spans="1:21" s="198" customFormat="1" ht="18" customHeight="1">
      <c r="A71" s="379" t="s">
        <v>300</v>
      </c>
      <c r="B71" s="380" t="s">
        <v>199</v>
      </c>
      <c r="C71" s="380" t="s">
        <v>423</v>
      </c>
      <c r="D71" s="380" t="s">
        <v>315</v>
      </c>
      <c r="E71" s="381" t="s">
        <v>302</v>
      </c>
      <c r="F71" s="382">
        <v>543</v>
      </c>
      <c r="G71" s="383" t="s">
        <v>258</v>
      </c>
      <c r="H71" s="851"/>
      <c r="I71" s="384">
        <f>IFERROR(VLOOKUP(U71,プルダウンリスト!$D$15:$E$70,2,FALSE),"")</f>
        <v>16800</v>
      </c>
      <c r="J71" s="384">
        <f t="shared" si="2"/>
        <v>9122</v>
      </c>
      <c r="K71" s="851" t="s">
        <v>71</v>
      </c>
      <c r="L71" s="851" t="s">
        <v>71</v>
      </c>
      <c r="M71" s="851" t="s">
        <v>71</v>
      </c>
      <c r="N71" s="851" t="s">
        <v>71</v>
      </c>
      <c r="O71" s="851" t="s">
        <v>71</v>
      </c>
      <c r="P71" s="385" t="s">
        <v>405</v>
      </c>
      <c r="Q71" s="381"/>
      <c r="R71" s="380" t="s">
        <v>261</v>
      </c>
      <c r="S71" s="852"/>
      <c r="U71" s="652" t="str">
        <f t="shared" si="1"/>
        <v>田急傾斜</v>
      </c>
    </row>
    <row r="72" spans="1:21" s="198" customFormat="1" ht="18" customHeight="1">
      <c r="A72" s="379" t="s">
        <v>300</v>
      </c>
      <c r="B72" s="380" t="s">
        <v>199</v>
      </c>
      <c r="C72" s="380" t="s">
        <v>423</v>
      </c>
      <c r="D72" s="380" t="s">
        <v>316</v>
      </c>
      <c r="E72" s="381" t="s">
        <v>302</v>
      </c>
      <c r="F72" s="382">
        <v>194</v>
      </c>
      <c r="G72" s="383" t="s">
        <v>258</v>
      </c>
      <c r="H72" s="851"/>
      <c r="I72" s="384">
        <f>IFERROR(VLOOKUP(U72,プルダウンリスト!$D$15:$E$70,2,FALSE),"")</f>
        <v>16800</v>
      </c>
      <c r="J72" s="384">
        <f t="shared" si="2"/>
        <v>3259</v>
      </c>
      <c r="K72" s="851" t="s">
        <v>71</v>
      </c>
      <c r="L72" s="851" t="s">
        <v>71</v>
      </c>
      <c r="M72" s="851" t="s">
        <v>71</v>
      </c>
      <c r="N72" s="851" t="s">
        <v>71</v>
      </c>
      <c r="O72" s="851" t="s">
        <v>71</v>
      </c>
      <c r="P72" s="385" t="s">
        <v>405</v>
      </c>
      <c r="Q72" s="381"/>
      <c r="R72" s="380" t="s">
        <v>261</v>
      </c>
      <c r="S72" s="852"/>
      <c r="U72" s="652" t="str">
        <f t="shared" si="1"/>
        <v>田急傾斜</v>
      </c>
    </row>
    <row r="73" spans="1:21" s="198" customFormat="1" ht="18" customHeight="1">
      <c r="A73" s="379" t="s">
        <v>300</v>
      </c>
      <c r="B73" s="380" t="s">
        <v>199</v>
      </c>
      <c r="C73" s="380" t="s">
        <v>423</v>
      </c>
      <c r="D73" s="380" t="s">
        <v>317</v>
      </c>
      <c r="E73" s="381" t="s">
        <v>302</v>
      </c>
      <c r="F73" s="382">
        <v>56</v>
      </c>
      <c r="G73" s="383" t="s">
        <v>258</v>
      </c>
      <c r="H73" s="851"/>
      <c r="I73" s="384">
        <f>IFERROR(VLOOKUP(U73,プルダウンリスト!$D$15:$E$70,2,FALSE),"")</f>
        <v>16800</v>
      </c>
      <c r="J73" s="384">
        <f t="shared" si="2"/>
        <v>940</v>
      </c>
      <c r="K73" s="851" t="s">
        <v>71</v>
      </c>
      <c r="L73" s="851" t="s">
        <v>71</v>
      </c>
      <c r="M73" s="851" t="s">
        <v>71</v>
      </c>
      <c r="N73" s="851" t="s">
        <v>71</v>
      </c>
      <c r="O73" s="851" t="s">
        <v>71</v>
      </c>
      <c r="P73" s="385" t="s">
        <v>405</v>
      </c>
      <c r="Q73" s="381"/>
      <c r="R73" s="380" t="s">
        <v>261</v>
      </c>
      <c r="S73" s="852"/>
      <c r="U73" s="652" t="str">
        <f t="shared" si="1"/>
        <v>田急傾斜</v>
      </c>
    </row>
    <row r="74" spans="1:21" s="198" customFormat="1" ht="18" customHeight="1">
      <c r="A74" s="379" t="s">
        <v>300</v>
      </c>
      <c r="B74" s="380" t="s">
        <v>199</v>
      </c>
      <c r="C74" s="380" t="s">
        <v>423</v>
      </c>
      <c r="D74" s="380" t="s">
        <v>318</v>
      </c>
      <c r="E74" s="381" t="s">
        <v>302</v>
      </c>
      <c r="F74" s="382">
        <v>637</v>
      </c>
      <c r="G74" s="383" t="s">
        <v>258</v>
      </c>
      <c r="H74" s="851"/>
      <c r="I74" s="384">
        <f>IFERROR(VLOOKUP(U74,プルダウンリスト!$D$15:$E$70,2,FALSE),"")</f>
        <v>16800</v>
      </c>
      <c r="J74" s="384">
        <f t="shared" si="2"/>
        <v>10701</v>
      </c>
      <c r="K74" s="851" t="s">
        <v>71</v>
      </c>
      <c r="L74" s="851" t="s">
        <v>71</v>
      </c>
      <c r="M74" s="851" t="s">
        <v>71</v>
      </c>
      <c r="N74" s="851" t="s">
        <v>71</v>
      </c>
      <c r="O74" s="851" t="s">
        <v>71</v>
      </c>
      <c r="P74" s="385" t="s">
        <v>405</v>
      </c>
      <c r="Q74" s="381"/>
      <c r="R74" s="380" t="s">
        <v>261</v>
      </c>
      <c r="S74" s="852"/>
      <c r="U74" s="652" t="str">
        <f t="shared" si="1"/>
        <v>田急傾斜</v>
      </c>
    </row>
    <row r="75" spans="1:21" s="198" customFormat="1" ht="18" customHeight="1">
      <c r="A75" s="379" t="s">
        <v>300</v>
      </c>
      <c r="B75" s="380" t="s">
        <v>199</v>
      </c>
      <c r="C75" s="380" t="s">
        <v>423</v>
      </c>
      <c r="D75" s="380" t="s">
        <v>319</v>
      </c>
      <c r="E75" s="381" t="s">
        <v>307</v>
      </c>
      <c r="F75" s="382">
        <v>557</v>
      </c>
      <c r="G75" s="383" t="s">
        <v>259</v>
      </c>
      <c r="H75" s="851"/>
      <c r="I75" s="384">
        <f>IFERROR(VLOOKUP(U75,プルダウンリスト!$D$15:$E$70,2,FALSE),"")</f>
        <v>2800</v>
      </c>
      <c r="J75" s="384">
        <f t="shared" si="2"/>
        <v>1559</v>
      </c>
      <c r="K75" s="851" t="s">
        <v>71</v>
      </c>
      <c r="L75" s="851" t="s">
        <v>71</v>
      </c>
      <c r="M75" s="851" t="s">
        <v>71</v>
      </c>
      <c r="N75" s="851" t="s">
        <v>71</v>
      </c>
      <c r="O75" s="851" t="s">
        <v>71</v>
      </c>
      <c r="P75" s="385" t="s">
        <v>405</v>
      </c>
      <c r="Q75" s="381"/>
      <c r="R75" s="380" t="s">
        <v>261</v>
      </c>
      <c r="S75" s="852"/>
      <c r="U75" s="652" t="str">
        <f t="shared" si="1"/>
        <v>畑特認基準</v>
      </c>
    </row>
    <row r="76" spans="1:21" s="198" customFormat="1" ht="18" customHeight="1">
      <c r="A76" s="379" t="s">
        <v>300</v>
      </c>
      <c r="B76" s="380" t="s">
        <v>199</v>
      </c>
      <c r="C76" s="380" t="s">
        <v>424</v>
      </c>
      <c r="D76" s="380" t="s">
        <v>425</v>
      </c>
      <c r="E76" s="381" t="s">
        <v>307</v>
      </c>
      <c r="F76" s="382">
        <v>39</v>
      </c>
      <c r="G76" s="383" t="s">
        <v>1663</v>
      </c>
      <c r="H76" s="851"/>
      <c r="I76" s="384">
        <f>IFERROR(VLOOKUP(U76,プルダウンリスト!$D$15:$E$70,2,FALSE),"")</f>
        <v>0</v>
      </c>
      <c r="J76" s="384">
        <f t="shared" si="2"/>
        <v>0</v>
      </c>
      <c r="K76" s="851" t="s">
        <v>71</v>
      </c>
      <c r="L76" s="851" t="s">
        <v>71</v>
      </c>
      <c r="M76" s="851" t="s">
        <v>71</v>
      </c>
      <c r="N76" s="851" t="s">
        <v>71</v>
      </c>
      <c r="O76" s="851" t="s">
        <v>71</v>
      </c>
      <c r="P76" s="385" t="s">
        <v>405</v>
      </c>
      <c r="Q76" s="381"/>
      <c r="R76" s="380" t="s">
        <v>261</v>
      </c>
      <c r="S76" s="852"/>
      <c r="U76" s="652" t="str">
        <f t="shared" si="1"/>
        <v>畑交付対象外（田畑混在地）</v>
      </c>
    </row>
    <row r="77" spans="1:21" s="198" customFormat="1" ht="18" customHeight="1">
      <c r="A77" s="379" t="s">
        <v>300</v>
      </c>
      <c r="B77" s="380" t="s">
        <v>199</v>
      </c>
      <c r="C77" s="380" t="s">
        <v>424</v>
      </c>
      <c r="D77" s="380" t="s">
        <v>426</v>
      </c>
      <c r="E77" s="381" t="s">
        <v>307</v>
      </c>
      <c r="F77" s="382">
        <v>3692</v>
      </c>
      <c r="G77" s="383" t="s">
        <v>303</v>
      </c>
      <c r="H77" s="851"/>
      <c r="I77" s="384">
        <f>IFERROR(VLOOKUP(U77,プルダウンリスト!$D$15:$E$70,2,FALSE),"")</f>
        <v>2800</v>
      </c>
      <c r="J77" s="384">
        <f t="shared" si="2"/>
        <v>10337</v>
      </c>
      <c r="K77" s="851" t="s">
        <v>71</v>
      </c>
      <c r="L77" s="851" t="s">
        <v>71</v>
      </c>
      <c r="M77" s="851" t="s">
        <v>71</v>
      </c>
      <c r="N77" s="851" t="s">
        <v>71</v>
      </c>
      <c r="O77" s="851" t="s">
        <v>71</v>
      </c>
      <c r="P77" s="385" t="s">
        <v>405</v>
      </c>
      <c r="Q77" s="381"/>
      <c r="R77" s="380" t="s">
        <v>261</v>
      </c>
      <c r="S77" s="852"/>
      <c r="U77" s="652" t="str">
        <f t="shared" si="1"/>
        <v>畑緩傾斜</v>
      </c>
    </row>
    <row r="78" spans="1:21" s="198" customFormat="1" ht="18" customHeight="1">
      <c r="A78" s="379" t="s">
        <v>300</v>
      </c>
      <c r="B78" s="380" t="s">
        <v>199</v>
      </c>
      <c r="C78" s="380" t="s">
        <v>430</v>
      </c>
      <c r="D78" s="380" t="s">
        <v>426</v>
      </c>
      <c r="E78" s="381" t="s">
        <v>308</v>
      </c>
      <c r="F78" s="382">
        <v>110</v>
      </c>
      <c r="G78" s="383" t="s">
        <v>258</v>
      </c>
      <c r="H78" s="851"/>
      <c r="I78" s="384">
        <f>IFERROR(VLOOKUP(U78,プルダウンリスト!$D$15:$E$70,2,FALSE),"")</f>
        <v>8400</v>
      </c>
      <c r="J78" s="384">
        <f t="shared" si="2"/>
        <v>924</v>
      </c>
      <c r="K78" s="851" t="s">
        <v>71</v>
      </c>
      <c r="L78" s="851" t="s">
        <v>71</v>
      </c>
      <c r="M78" s="851" t="s">
        <v>71</v>
      </c>
      <c r="N78" s="851" t="s">
        <v>71</v>
      </c>
      <c r="O78" s="851" t="s">
        <v>71</v>
      </c>
      <c r="P78" s="385" t="s">
        <v>405</v>
      </c>
      <c r="Q78" s="381"/>
      <c r="R78" s="380" t="s">
        <v>261</v>
      </c>
      <c r="S78" s="852"/>
      <c r="U78" s="652" t="str">
        <f t="shared" si="1"/>
        <v>草地急傾斜</v>
      </c>
    </row>
    <row r="79" spans="1:21" s="198" customFormat="1" ht="18" customHeight="1">
      <c r="A79" s="379" t="s">
        <v>300</v>
      </c>
      <c r="B79" s="380" t="s">
        <v>199</v>
      </c>
      <c r="C79" s="380" t="s">
        <v>430</v>
      </c>
      <c r="D79" s="380" t="s">
        <v>426</v>
      </c>
      <c r="E79" s="381" t="s">
        <v>308</v>
      </c>
      <c r="F79" s="382">
        <v>120</v>
      </c>
      <c r="G79" s="383" t="s">
        <v>303</v>
      </c>
      <c r="H79" s="851"/>
      <c r="I79" s="384">
        <f>IFERROR(VLOOKUP(U79,プルダウンリスト!$D$15:$E$70,2,FALSE),"")</f>
        <v>2400</v>
      </c>
      <c r="J79" s="384">
        <f t="shared" si="2"/>
        <v>288</v>
      </c>
      <c r="K79" s="851" t="s">
        <v>71</v>
      </c>
      <c r="L79" s="851" t="s">
        <v>71</v>
      </c>
      <c r="M79" s="851" t="s">
        <v>71</v>
      </c>
      <c r="N79" s="851"/>
      <c r="O79" s="851" t="s">
        <v>103</v>
      </c>
      <c r="P79" s="385" t="s">
        <v>405</v>
      </c>
      <c r="Q79" s="381"/>
      <c r="R79" s="380" t="s">
        <v>261</v>
      </c>
      <c r="S79" s="852"/>
      <c r="U79" s="652" t="str">
        <f t="shared" si="1"/>
        <v>草地緩傾斜</v>
      </c>
    </row>
    <row r="80" spans="1:21" s="198" customFormat="1" ht="18" customHeight="1">
      <c r="A80" s="379" t="s">
        <v>300</v>
      </c>
      <c r="B80" s="380" t="s">
        <v>199</v>
      </c>
      <c r="C80" s="380" t="s">
        <v>430</v>
      </c>
      <c r="D80" s="380" t="s">
        <v>426</v>
      </c>
      <c r="E80" s="381" t="s">
        <v>308</v>
      </c>
      <c r="F80" s="382">
        <v>130</v>
      </c>
      <c r="G80" s="383" t="s">
        <v>304</v>
      </c>
      <c r="H80" s="851"/>
      <c r="I80" s="384">
        <f>IFERROR(VLOOKUP(U80,プルダウンリスト!$D$15:$E$70,2,FALSE),"")</f>
        <v>2400</v>
      </c>
      <c r="J80" s="384">
        <f t="shared" si="2"/>
        <v>312</v>
      </c>
      <c r="K80" s="851" t="s">
        <v>71</v>
      </c>
      <c r="L80" s="851" t="s">
        <v>71</v>
      </c>
      <c r="M80" s="851" t="s">
        <v>71</v>
      </c>
      <c r="N80" s="851" t="s">
        <v>71</v>
      </c>
      <c r="O80" s="851" t="s">
        <v>71</v>
      </c>
      <c r="P80" s="385" t="s">
        <v>405</v>
      </c>
      <c r="Q80" s="381"/>
      <c r="R80" s="380" t="s">
        <v>261</v>
      </c>
      <c r="S80" s="852"/>
      <c r="U80" s="652" t="str">
        <f t="shared" si="1"/>
        <v>草地高齢化・耕作放棄率</v>
      </c>
    </row>
    <row r="81" spans="1:28" s="198" customFormat="1" ht="18" customHeight="1">
      <c r="A81" s="379" t="s">
        <v>300</v>
      </c>
      <c r="B81" s="380" t="s">
        <v>199</v>
      </c>
      <c r="C81" s="380" t="s">
        <v>430</v>
      </c>
      <c r="D81" s="380" t="s">
        <v>426</v>
      </c>
      <c r="E81" s="381" t="s">
        <v>308</v>
      </c>
      <c r="F81" s="382">
        <v>140</v>
      </c>
      <c r="G81" s="383" t="s">
        <v>310</v>
      </c>
      <c r="H81" s="851"/>
      <c r="I81" s="384">
        <f>IFERROR(VLOOKUP(U81,プルダウンリスト!$D$15:$E$70,2,FALSE),"")</f>
        <v>1200</v>
      </c>
      <c r="J81" s="384">
        <f t="shared" si="2"/>
        <v>168</v>
      </c>
      <c r="K81" s="851" t="s">
        <v>71</v>
      </c>
      <c r="L81" s="851" t="s">
        <v>71</v>
      </c>
      <c r="M81" s="851" t="s">
        <v>71</v>
      </c>
      <c r="N81" s="851" t="s">
        <v>71</v>
      </c>
      <c r="O81" s="851" t="s">
        <v>71</v>
      </c>
      <c r="P81" s="385" t="s">
        <v>405</v>
      </c>
      <c r="Q81" s="381"/>
      <c r="R81" s="380" t="s">
        <v>261</v>
      </c>
      <c r="S81" s="852"/>
      <c r="U81" s="652" t="str">
        <f t="shared" si="1"/>
        <v>草地草地比率の高い草地</v>
      </c>
    </row>
    <row r="82" spans="1:28" s="198" customFormat="1" ht="18" customHeight="1">
      <c r="A82" s="379" t="s">
        <v>300</v>
      </c>
      <c r="B82" s="380" t="s">
        <v>199</v>
      </c>
      <c r="C82" s="380" t="s">
        <v>430</v>
      </c>
      <c r="D82" s="380" t="s">
        <v>426</v>
      </c>
      <c r="E82" s="381" t="s">
        <v>308</v>
      </c>
      <c r="F82" s="382">
        <v>150</v>
      </c>
      <c r="G82" s="383" t="s">
        <v>259</v>
      </c>
      <c r="H82" s="851"/>
      <c r="I82" s="384">
        <f>IFERROR(VLOOKUP(U82,プルダウンリスト!$D$15:$E$70,2,FALSE),"")</f>
        <v>2400</v>
      </c>
      <c r="J82" s="384">
        <f t="shared" ref="J82:J105" si="3">IFERROR(ROUNDDOWN(F82*I82/1000,0),"")</f>
        <v>360</v>
      </c>
      <c r="K82" s="851"/>
      <c r="L82" s="851" t="s">
        <v>71</v>
      </c>
      <c r="M82" s="851" t="s">
        <v>71</v>
      </c>
      <c r="N82" s="851" t="s">
        <v>71</v>
      </c>
      <c r="O82" s="851" t="s">
        <v>71</v>
      </c>
      <c r="P82" s="385" t="s">
        <v>405</v>
      </c>
      <c r="Q82" s="381"/>
      <c r="R82" s="380" t="s">
        <v>261</v>
      </c>
      <c r="S82" s="852"/>
      <c r="U82" s="652" t="str">
        <f t="shared" si="1"/>
        <v>草地特認基準</v>
      </c>
    </row>
    <row r="83" spans="1:28" s="198" customFormat="1" ht="18" customHeight="1">
      <c r="A83" s="379" t="s">
        <v>300</v>
      </c>
      <c r="B83" s="380" t="s">
        <v>199</v>
      </c>
      <c r="C83" s="380" t="s">
        <v>430</v>
      </c>
      <c r="D83" s="380" t="s">
        <v>426</v>
      </c>
      <c r="E83" s="381" t="s">
        <v>308</v>
      </c>
      <c r="F83" s="382">
        <v>160</v>
      </c>
      <c r="G83" s="383" t="s">
        <v>1667</v>
      </c>
      <c r="H83" s="851"/>
      <c r="I83" s="384">
        <f>IFERROR(VLOOKUP(U83,プルダウンリスト!$D$15:$E$70,2,FALSE),"")</f>
        <v>0</v>
      </c>
      <c r="J83" s="384">
        <f t="shared" si="3"/>
        <v>0</v>
      </c>
      <c r="K83" s="851" t="s">
        <v>71</v>
      </c>
      <c r="L83" s="851" t="s">
        <v>71</v>
      </c>
      <c r="M83" s="851" t="s">
        <v>71</v>
      </c>
      <c r="N83" s="851" t="s">
        <v>71</v>
      </c>
      <c r="O83" s="851" t="s">
        <v>71</v>
      </c>
      <c r="P83" s="385" t="s">
        <v>405</v>
      </c>
      <c r="Q83" s="381"/>
      <c r="R83" s="380" t="s">
        <v>261</v>
      </c>
      <c r="S83" s="852"/>
      <c r="U83" s="652" t="str">
        <f t="shared" si="1"/>
        <v>草地交付対象外（田草地混在地以外）</v>
      </c>
    </row>
    <row r="84" spans="1:28" s="198" customFormat="1" ht="18" customHeight="1">
      <c r="A84" s="379" t="s">
        <v>300</v>
      </c>
      <c r="B84" s="380" t="s">
        <v>199</v>
      </c>
      <c r="C84" s="380" t="s">
        <v>430</v>
      </c>
      <c r="D84" s="380" t="s">
        <v>426</v>
      </c>
      <c r="E84" s="381" t="s">
        <v>308</v>
      </c>
      <c r="F84" s="382">
        <v>170</v>
      </c>
      <c r="G84" s="383" t="s">
        <v>1665</v>
      </c>
      <c r="H84" s="851"/>
      <c r="I84" s="384">
        <f>IFERROR(VLOOKUP(U84,プルダウンリスト!$D$15:$E$70,2,FALSE),"")</f>
        <v>0</v>
      </c>
      <c r="J84" s="384">
        <f t="shared" si="3"/>
        <v>0</v>
      </c>
      <c r="K84" s="851" t="s">
        <v>71</v>
      </c>
      <c r="L84" s="851" t="s">
        <v>71</v>
      </c>
      <c r="M84" s="851" t="s">
        <v>71</v>
      </c>
      <c r="N84" s="851" t="s">
        <v>71</v>
      </c>
      <c r="O84" s="851" t="s">
        <v>71</v>
      </c>
      <c r="P84" s="385" t="s">
        <v>405</v>
      </c>
      <c r="Q84" s="381"/>
      <c r="R84" s="380" t="s">
        <v>261</v>
      </c>
      <c r="S84" s="852"/>
      <c r="U84" s="652" t="str">
        <f t="shared" ref="U84:U105" si="4">$S$14&amp;E84&amp;G84</f>
        <v>草地交付対象外（田草地混在地）</v>
      </c>
    </row>
    <row r="85" spans="1:28" s="198" customFormat="1" ht="18" customHeight="1">
      <c r="A85" s="379" t="s">
        <v>300</v>
      </c>
      <c r="B85" s="380" t="s">
        <v>199</v>
      </c>
      <c r="C85" s="380" t="s">
        <v>431</v>
      </c>
      <c r="D85" s="380" t="s">
        <v>426</v>
      </c>
      <c r="E85" s="381" t="s">
        <v>309</v>
      </c>
      <c r="F85" s="382">
        <v>210</v>
      </c>
      <c r="G85" s="383" t="s">
        <v>258</v>
      </c>
      <c r="H85" s="851"/>
      <c r="I85" s="384">
        <f>IFERROR(VLOOKUP(U85,プルダウンリスト!$D$15:$E$70,2,FALSE),"")</f>
        <v>800</v>
      </c>
      <c r="J85" s="384">
        <f t="shared" si="3"/>
        <v>168</v>
      </c>
      <c r="K85" s="851" t="s">
        <v>71</v>
      </c>
      <c r="L85" s="851" t="s">
        <v>71</v>
      </c>
      <c r="M85" s="851" t="s">
        <v>71</v>
      </c>
      <c r="N85" s="851" t="s">
        <v>71</v>
      </c>
      <c r="O85" s="851" t="s">
        <v>71</v>
      </c>
      <c r="P85" s="385" t="s">
        <v>405</v>
      </c>
      <c r="Q85" s="381"/>
      <c r="R85" s="380" t="s">
        <v>261</v>
      </c>
      <c r="S85" s="852"/>
      <c r="U85" s="652" t="str">
        <f t="shared" si="4"/>
        <v>採草放牧地急傾斜</v>
      </c>
    </row>
    <row r="86" spans="1:28" s="191" customFormat="1">
      <c r="A86" s="379" t="s">
        <v>300</v>
      </c>
      <c r="B86" s="380" t="s">
        <v>199</v>
      </c>
      <c r="C86" s="380" t="s">
        <v>431</v>
      </c>
      <c r="D86" s="380" t="s">
        <v>426</v>
      </c>
      <c r="E86" s="381" t="s">
        <v>309</v>
      </c>
      <c r="F86" s="382">
        <v>220</v>
      </c>
      <c r="G86" s="383" t="s">
        <v>258</v>
      </c>
      <c r="H86" s="851"/>
      <c r="I86" s="384">
        <f>IFERROR(VLOOKUP(U86,プルダウンリスト!$D$15:$E$70,2,FALSE),"")</f>
        <v>800</v>
      </c>
      <c r="J86" s="384">
        <f t="shared" si="3"/>
        <v>176</v>
      </c>
      <c r="K86" s="851" t="s">
        <v>71</v>
      </c>
      <c r="L86" s="851" t="s">
        <v>71</v>
      </c>
      <c r="M86" s="851" t="s">
        <v>71</v>
      </c>
      <c r="N86" s="851"/>
      <c r="O86" s="851" t="s">
        <v>103</v>
      </c>
      <c r="P86" s="385" t="s">
        <v>405</v>
      </c>
      <c r="Q86" s="381"/>
      <c r="R86" s="380" t="s">
        <v>261</v>
      </c>
      <c r="S86" s="852"/>
      <c r="T86" s="198"/>
      <c r="U86" s="652" t="str">
        <f t="shared" si="4"/>
        <v>採草放牧地急傾斜</v>
      </c>
      <c r="V86" s="198"/>
      <c r="W86" s="198"/>
      <c r="X86" s="198"/>
      <c r="Y86" s="198"/>
      <c r="Z86" s="198"/>
      <c r="AA86" s="198"/>
      <c r="AB86" s="198"/>
    </row>
    <row r="87" spans="1:28" s="191" customFormat="1">
      <c r="A87" s="379" t="s">
        <v>300</v>
      </c>
      <c r="B87" s="380" t="s">
        <v>199</v>
      </c>
      <c r="C87" s="380" t="s">
        <v>431</v>
      </c>
      <c r="D87" s="380" t="s">
        <v>426</v>
      </c>
      <c r="E87" s="381" t="s">
        <v>309</v>
      </c>
      <c r="F87" s="382">
        <v>230</v>
      </c>
      <c r="G87" s="383" t="s">
        <v>259</v>
      </c>
      <c r="H87" s="851"/>
      <c r="I87" s="384">
        <f>IFERROR(VLOOKUP(U87,プルダウンリスト!$D$15:$E$70,2,FALSE),"")</f>
        <v>240</v>
      </c>
      <c r="J87" s="384">
        <f t="shared" si="3"/>
        <v>55</v>
      </c>
      <c r="K87" s="851" t="s">
        <v>71</v>
      </c>
      <c r="L87" s="851" t="s">
        <v>71</v>
      </c>
      <c r="M87" s="851" t="s">
        <v>71</v>
      </c>
      <c r="N87" s="851" t="s">
        <v>71</v>
      </c>
      <c r="O87" s="851" t="s">
        <v>71</v>
      </c>
      <c r="P87" s="385" t="s">
        <v>405</v>
      </c>
      <c r="Q87" s="381"/>
      <c r="R87" s="380" t="s">
        <v>261</v>
      </c>
      <c r="S87" s="852"/>
      <c r="T87" s="198"/>
      <c r="U87" s="652" t="str">
        <f t="shared" si="4"/>
        <v>採草放牧地特認基準</v>
      </c>
      <c r="V87" s="198"/>
      <c r="W87" s="198"/>
      <c r="X87" s="198"/>
      <c r="Y87" s="198"/>
      <c r="Z87" s="198"/>
      <c r="AA87" s="198"/>
      <c r="AB87" s="198"/>
    </row>
    <row r="88" spans="1:28" s="191" customFormat="1">
      <c r="A88" s="379" t="s">
        <v>300</v>
      </c>
      <c r="B88" s="380" t="s">
        <v>199</v>
      </c>
      <c r="C88" s="380" t="s">
        <v>431</v>
      </c>
      <c r="D88" s="380" t="s">
        <v>426</v>
      </c>
      <c r="E88" s="381" t="s">
        <v>309</v>
      </c>
      <c r="F88" s="382">
        <v>240</v>
      </c>
      <c r="G88" s="383" t="s">
        <v>1666</v>
      </c>
      <c r="H88" s="851"/>
      <c r="I88" s="384">
        <f>IFERROR(VLOOKUP(U88,プルダウンリスト!$D$15:$E$70,2,FALSE),"")</f>
        <v>0</v>
      </c>
      <c r="J88" s="384">
        <f t="shared" si="3"/>
        <v>0</v>
      </c>
      <c r="K88" s="851" t="s">
        <v>71</v>
      </c>
      <c r="L88" s="851" t="s">
        <v>71</v>
      </c>
      <c r="M88" s="851" t="s">
        <v>71</v>
      </c>
      <c r="N88" s="851" t="s">
        <v>71</v>
      </c>
      <c r="O88" s="851" t="s">
        <v>71</v>
      </c>
      <c r="P88" s="385" t="s">
        <v>405</v>
      </c>
      <c r="Q88" s="381"/>
      <c r="R88" s="380" t="s">
        <v>261</v>
      </c>
      <c r="S88" s="852"/>
      <c r="T88" s="198"/>
      <c r="U88" s="652" t="str">
        <f t="shared" si="4"/>
        <v>採草放牧地交付対象外（田採草放牧地混在地）</v>
      </c>
      <c r="V88" s="198"/>
      <c r="W88" s="198"/>
      <c r="X88" s="198"/>
      <c r="Y88" s="198"/>
      <c r="Z88" s="198"/>
      <c r="AA88" s="198"/>
      <c r="AB88" s="198"/>
    </row>
    <row r="89" spans="1:28" s="191" customFormat="1">
      <c r="A89" s="379" t="s">
        <v>300</v>
      </c>
      <c r="B89" s="380" t="s">
        <v>199</v>
      </c>
      <c r="C89" s="380" t="s">
        <v>431</v>
      </c>
      <c r="D89" s="380" t="s">
        <v>426</v>
      </c>
      <c r="E89" s="381" t="s">
        <v>309</v>
      </c>
      <c r="F89" s="382">
        <v>250</v>
      </c>
      <c r="G89" s="383" t="s">
        <v>1668</v>
      </c>
      <c r="H89" s="851"/>
      <c r="I89" s="384">
        <f>IFERROR(VLOOKUP(U89,プルダウンリスト!$D$15:$E$70,2,FALSE),"")</f>
        <v>0</v>
      </c>
      <c r="J89" s="384">
        <f t="shared" si="3"/>
        <v>0</v>
      </c>
      <c r="K89" s="851" t="s">
        <v>71</v>
      </c>
      <c r="L89" s="851" t="s">
        <v>71</v>
      </c>
      <c r="M89" s="851" t="s">
        <v>71</v>
      </c>
      <c r="N89" s="851" t="s">
        <v>71</v>
      </c>
      <c r="O89" s="851" t="s">
        <v>71</v>
      </c>
      <c r="P89" s="385" t="s">
        <v>405</v>
      </c>
      <c r="Q89" s="381"/>
      <c r="R89" s="380" t="s">
        <v>261</v>
      </c>
      <c r="S89" s="852"/>
      <c r="T89" s="198"/>
      <c r="U89" s="652" t="str">
        <f t="shared" si="4"/>
        <v>採草放牧地交付対象外（田採草放牧地混在地以外）</v>
      </c>
      <c r="V89" s="198"/>
      <c r="W89" s="198"/>
      <c r="X89" s="198"/>
      <c r="Y89" s="198"/>
      <c r="Z89" s="198"/>
      <c r="AA89" s="198"/>
      <c r="AB89" s="198"/>
    </row>
    <row r="90" spans="1:28" s="191" customFormat="1">
      <c r="A90" s="379"/>
      <c r="B90" s="380"/>
      <c r="C90" s="380"/>
      <c r="D90" s="380"/>
      <c r="E90" s="381"/>
      <c r="F90" s="382"/>
      <c r="G90" s="383"/>
      <c r="H90" s="851"/>
      <c r="I90" s="384" t="str">
        <f>IFERROR(VLOOKUP(U90,プルダウンリスト!$D$15:$E$70,2,FALSE),"")</f>
        <v/>
      </c>
      <c r="J90" s="384" t="str">
        <f t="shared" si="3"/>
        <v/>
      </c>
      <c r="K90" s="851" t="s">
        <v>71</v>
      </c>
      <c r="L90" s="851" t="s">
        <v>71</v>
      </c>
      <c r="M90" s="851" t="s">
        <v>71</v>
      </c>
      <c r="N90" s="851" t="s">
        <v>71</v>
      </c>
      <c r="O90" s="851" t="s">
        <v>71</v>
      </c>
      <c r="P90" s="385"/>
      <c r="Q90" s="381"/>
      <c r="R90" s="380"/>
      <c r="S90" s="852"/>
      <c r="T90" s="198"/>
      <c r="U90" s="652" t="str">
        <f t="shared" si="4"/>
        <v/>
      </c>
    </row>
    <row r="91" spans="1:28" s="191" customFormat="1">
      <c r="A91" s="379"/>
      <c r="B91" s="380"/>
      <c r="C91" s="380"/>
      <c r="D91" s="380"/>
      <c r="E91" s="381"/>
      <c r="F91" s="382"/>
      <c r="G91" s="383"/>
      <c r="H91" s="851"/>
      <c r="I91" s="384" t="str">
        <f>IFERROR(VLOOKUP(U91,プルダウンリスト!$D$15:$E$70,2,FALSE),"")</f>
        <v/>
      </c>
      <c r="J91" s="384" t="str">
        <f t="shared" si="3"/>
        <v/>
      </c>
      <c r="K91" s="851" t="s">
        <v>71</v>
      </c>
      <c r="L91" s="851" t="s">
        <v>71</v>
      </c>
      <c r="M91" s="851" t="s">
        <v>71</v>
      </c>
      <c r="N91" s="851" t="s">
        <v>71</v>
      </c>
      <c r="O91" s="851" t="s">
        <v>71</v>
      </c>
      <c r="P91" s="385"/>
      <c r="Q91" s="381"/>
      <c r="R91" s="380"/>
      <c r="S91" s="852"/>
      <c r="T91" s="198"/>
      <c r="U91" s="652" t="str">
        <f t="shared" si="4"/>
        <v/>
      </c>
    </row>
    <row r="92" spans="1:28" s="191" customFormat="1">
      <c r="A92" s="379"/>
      <c r="B92" s="380"/>
      <c r="C92" s="380"/>
      <c r="D92" s="380"/>
      <c r="E92" s="381"/>
      <c r="F92" s="382"/>
      <c r="G92" s="383"/>
      <c r="H92" s="851"/>
      <c r="I92" s="384" t="str">
        <f>IFERROR(VLOOKUP(U92,プルダウンリスト!$D$15:$E$70,2,FALSE),"")</f>
        <v/>
      </c>
      <c r="J92" s="384" t="str">
        <f t="shared" si="3"/>
        <v/>
      </c>
      <c r="K92" s="851" t="s">
        <v>71</v>
      </c>
      <c r="L92" s="851" t="s">
        <v>71</v>
      </c>
      <c r="M92" s="851" t="s">
        <v>71</v>
      </c>
      <c r="N92" s="851" t="s">
        <v>71</v>
      </c>
      <c r="O92" s="851" t="s">
        <v>71</v>
      </c>
      <c r="P92" s="385"/>
      <c r="Q92" s="381"/>
      <c r="R92" s="380"/>
      <c r="S92" s="852"/>
      <c r="T92" s="198"/>
      <c r="U92" s="652" t="str">
        <f t="shared" si="4"/>
        <v/>
      </c>
    </row>
    <row r="93" spans="1:28" s="191" customFormat="1">
      <c r="A93" s="379"/>
      <c r="B93" s="380"/>
      <c r="C93" s="380"/>
      <c r="D93" s="380"/>
      <c r="E93" s="381"/>
      <c r="F93" s="382"/>
      <c r="G93" s="383"/>
      <c r="H93" s="851"/>
      <c r="I93" s="384" t="str">
        <f>IFERROR(VLOOKUP(U93,プルダウンリスト!$D$15:$E$70,2,FALSE),"")</f>
        <v/>
      </c>
      <c r="J93" s="384" t="str">
        <f t="shared" si="3"/>
        <v/>
      </c>
      <c r="K93" s="851" t="s">
        <v>71</v>
      </c>
      <c r="L93" s="851" t="s">
        <v>71</v>
      </c>
      <c r="M93" s="851" t="s">
        <v>71</v>
      </c>
      <c r="N93" s="851" t="s">
        <v>71</v>
      </c>
      <c r="O93" s="851" t="s">
        <v>71</v>
      </c>
      <c r="P93" s="385"/>
      <c r="Q93" s="381"/>
      <c r="R93" s="380"/>
      <c r="S93" s="852"/>
      <c r="T93" s="198"/>
      <c r="U93" s="652" t="str">
        <f t="shared" si="4"/>
        <v/>
      </c>
    </row>
    <row r="94" spans="1:28" s="191" customFormat="1">
      <c r="A94" s="379"/>
      <c r="B94" s="380"/>
      <c r="C94" s="380"/>
      <c r="D94" s="380"/>
      <c r="E94" s="381"/>
      <c r="F94" s="382"/>
      <c r="G94" s="383"/>
      <c r="H94" s="851"/>
      <c r="I94" s="384" t="str">
        <f>IFERROR(VLOOKUP(U94,プルダウンリスト!$D$15:$E$70,2,FALSE),"")</f>
        <v/>
      </c>
      <c r="J94" s="384" t="str">
        <f t="shared" si="3"/>
        <v/>
      </c>
      <c r="K94" s="851" t="s">
        <v>71</v>
      </c>
      <c r="L94" s="851" t="s">
        <v>71</v>
      </c>
      <c r="M94" s="851" t="s">
        <v>71</v>
      </c>
      <c r="N94" s="851" t="s">
        <v>71</v>
      </c>
      <c r="O94" s="851" t="s">
        <v>71</v>
      </c>
      <c r="P94" s="385"/>
      <c r="Q94" s="381"/>
      <c r="R94" s="380"/>
      <c r="S94" s="852"/>
      <c r="T94" s="198"/>
      <c r="U94" s="652" t="str">
        <f t="shared" si="4"/>
        <v/>
      </c>
    </row>
    <row r="95" spans="1:28" s="191" customFormat="1">
      <c r="A95" s="379"/>
      <c r="B95" s="380"/>
      <c r="C95" s="380"/>
      <c r="D95" s="380"/>
      <c r="E95" s="381"/>
      <c r="F95" s="382"/>
      <c r="G95" s="383"/>
      <c r="H95" s="851"/>
      <c r="I95" s="384" t="str">
        <f>IFERROR(VLOOKUP(U95,プルダウンリスト!$D$15:$E$70,2,FALSE),"")</f>
        <v/>
      </c>
      <c r="J95" s="384" t="str">
        <f t="shared" si="3"/>
        <v/>
      </c>
      <c r="K95" s="851" t="s">
        <v>71</v>
      </c>
      <c r="L95" s="851" t="s">
        <v>71</v>
      </c>
      <c r="M95" s="851" t="s">
        <v>71</v>
      </c>
      <c r="N95" s="851" t="s">
        <v>71</v>
      </c>
      <c r="O95" s="851" t="s">
        <v>71</v>
      </c>
      <c r="P95" s="385"/>
      <c r="Q95" s="381"/>
      <c r="R95" s="380"/>
      <c r="S95" s="852"/>
      <c r="T95" s="198"/>
      <c r="U95" s="652" t="str">
        <f t="shared" si="4"/>
        <v/>
      </c>
    </row>
    <row r="96" spans="1:28" s="191" customFormat="1">
      <c r="A96" s="379"/>
      <c r="B96" s="380"/>
      <c r="C96" s="380"/>
      <c r="D96" s="380"/>
      <c r="E96" s="381"/>
      <c r="F96" s="382"/>
      <c r="G96" s="383"/>
      <c r="H96" s="851"/>
      <c r="I96" s="384" t="str">
        <f>IFERROR(VLOOKUP(U96,プルダウンリスト!$D$15:$E$70,2,FALSE),"")</f>
        <v/>
      </c>
      <c r="J96" s="384" t="str">
        <f t="shared" si="3"/>
        <v/>
      </c>
      <c r="K96" s="851" t="s">
        <v>71</v>
      </c>
      <c r="L96" s="851" t="s">
        <v>71</v>
      </c>
      <c r="M96" s="851" t="s">
        <v>71</v>
      </c>
      <c r="N96" s="851" t="s">
        <v>71</v>
      </c>
      <c r="O96" s="851" t="s">
        <v>71</v>
      </c>
      <c r="P96" s="385"/>
      <c r="Q96" s="381"/>
      <c r="R96" s="380"/>
      <c r="S96" s="852"/>
      <c r="T96" s="198"/>
      <c r="U96" s="652" t="str">
        <f t="shared" si="4"/>
        <v/>
      </c>
    </row>
    <row r="97" spans="1:28" s="191" customFormat="1">
      <c r="A97" s="379"/>
      <c r="B97" s="380"/>
      <c r="C97" s="380"/>
      <c r="D97" s="380"/>
      <c r="E97" s="381"/>
      <c r="F97" s="382"/>
      <c r="G97" s="383"/>
      <c r="H97" s="851"/>
      <c r="I97" s="384" t="str">
        <f>IFERROR(VLOOKUP(U97,プルダウンリスト!$D$15:$E$70,2,FALSE),"")</f>
        <v/>
      </c>
      <c r="J97" s="384" t="str">
        <f t="shared" si="3"/>
        <v/>
      </c>
      <c r="K97" s="851" t="s">
        <v>71</v>
      </c>
      <c r="L97" s="851" t="s">
        <v>71</v>
      </c>
      <c r="M97" s="851" t="s">
        <v>71</v>
      </c>
      <c r="N97" s="851" t="s">
        <v>71</v>
      </c>
      <c r="O97" s="851" t="s">
        <v>71</v>
      </c>
      <c r="P97" s="385"/>
      <c r="Q97" s="381"/>
      <c r="R97" s="380"/>
      <c r="S97" s="852"/>
      <c r="T97" s="198"/>
      <c r="U97" s="652" t="str">
        <f t="shared" si="4"/>
        <v/>
      </c>
    </row>
    <row r="98" spans="1:28" s="191" customFormat="1">
      <c r="A98" s="379"/>
      <c r="B98" s="380"/>
      <c r="C98" s="380"/>
      <c r="D98" s="380"/>
      <c r="E98" s="381"/>
      <c r="F98" s="382"/>
      <c r="G98" s="383"/>
      <c r="H98" s="851"/>
      <c r="I98" s="384" t="str">
        <f>IFERROR(VLOOKUP(U98,プルダウンリスト!$D$15:$E$70,2,FALSE),"")</f>
        <v/>
      </c>
      <c r="J98" s="384" t="str">
        <f t="shared" si="3"/>
        <v/>
      </c>
      <c r="K98" s="851" t="s">
        <v>71</v>
      </c>
      <c r="L98" s="851" t="s">
        <v>71</v>
      </c>
      <c r="M98" s="851" t="s">
        <v>71</v>
      </c>
      <c r="N98" s="851" t="s">
        <v>71</v>
      </c>
      <c r="O98" s="851" t="s">
        <v>71</v>
      </c>
      <c r="P98" s="385"/>
      <c r="Q98" s="381"/>
      <c r="R98" s="380"/>
      <c r="S98" s="852"/>
      <c r="T98" s="198"/>
      <c r="U98" s="652" t="str">
        <f t="shared" si="4"/>
        <v/>
      </c>
    </row>
    <row r="99" spans="1:28" s="191" customFormat="1">
      <c r="A99" s="379"/>
      <c r="B99" s="380"/>
      <c r="C99" s="380"/>
      <c r="D99" s="380"/>
      <c r="E99" s="381"/>
      <c r="F99" s="382"/>
      <c r="G99" s="383"/>
      <c r="H99" s="851"/>
      <c r="I99" s="384" t="str">
        <f>IFERROR(VLOOKUP(U99,プルダウンリスト!$D$15:$E$70,2,FALSE),"")</f>
        <v/>
      </c>
      <c r="J99" s="384" t="str">
        <f t="shared" si="3"/>
        <v/>
      </c>
      <c r="K99" s="851" t="s">
        <v>71</v>
      </c>
      <c r="L99" s="851" t="s">
        <v>71</v>
      </c>
      <c r="M99" s="851" t="s">
        <v>71</v>
      </c>
      <c r="N99" s="851" t="s">
        <v>71</v>
      </c>
      <c r="O99" s="851" t="s">
        <v>71</v>
      </c>
      <c r="P99" s="385"/>
      <c r="Q99" s="381"/>
      <c r="R99" s="380"/>
      <c r="S99" s="852"/>
      <c r="T99" s="198"/>
      <c r="U99" s="652" t="str">
        <f t="shared" si="4"/>
        <v/>
      </c>
    </row>
    <row r="100" spans="1:28" s="191" customFormat="1">
      <c r="A100" s="379"/>
      <c r="B100" s="380"/>
      <c r="C100" s="380"/>
      <c r="D100" s="380"/>
      <c r="E100" s="381"/>
      <c r="F100" s="382"/>
      <c r="G100" s="383"/>
      <c r="H100" s="851"/>
      <c r="I100" s="384" t="str">
        <f>IFERROR(VLOOKUP(U100,プルダウンリスト!$D$15:$E$70,2,FALSE),"")</f>
        <v/>
      </c>
      <c r="J100" s="384" t="str">
        <f t="shared" si="3"/>
        <v/>
      </c>
      <c r="K100" s="851" t="s">
        <v>71</v>
      </c>
      <c r="L100" s="851" t="s">
        <v>71</v>
      </c>
      <c r="M100" s="851" t="s">
        <v>71</v>
      </c>
      <c r="N100" s="851" t="s">
        <v>71</v>
      </c>
      <c r="O100" s="851" t="s">
        <v>71</v>
      </c>
      <c r="P100" s="385"/>
      <c r="Q100" s="381"/>
      <c r="R100" s="380"/>
      <c r="S100" s="852"/>
      <c r="T100" s="198"/>
      <c r="U100" s="652" t="str">
        <f t="shared" si="4"/>
        <v/>
      </c>
    </row>
    <row r="101" spans="1:28" s="191" customFormat="1">
      <c r="A101" s="379"/>
      <c r="B101" s="380"/>
      <c r="C101" s="380"/>
      <c r="D101" s="380"/>
      <c r="E101" s="381"/>
      <c r="F101" s="382"/>
      <c r="G101" s="383"/>
      <c r="H101" s="851"/>
      <c r="I101" s="384" t="str">
        <f>IFERROR(VLOOKUP(U101,プルダウンリスト!$D$15:$E$70,2,FALSE),"")</f>
        <v/>
      </c>
      <c r="J101" s="384" t="str">
        <f t="shared" si="3"/>
        <v/>
      </c>
      <c r="K101" s="851" t="s">
        <v>71</v>
      </c>
      <c r="L101" s="851" t="s">
        <v>71</v>
      </c>
      <c r="M101" s="851" t="s">
        <v>71</v>
      </c>
      <c r="N101" s="851" t="s">
        <v>71</v>
      </c>
      <c r="O101" s="851" t="s">
        <v>71</v>
      </c>
      <c r="P101" s="385"/>
      <c r="Q101" s="381"/>
      <c r="R101" s="380"/>
      <c r="S101" s="852"/>
      <c r="T101" s="198"/>
      <c r="U101" s="652" t="str">
        <f t="shared" si="4"/>
        <v/>
      </c>
    </row>
    <row r="102" spans="1:28" s="187" customFormat="1">
      <c r="A102" s="379"/>
      <c r="B102" s="380"/>
      <c r="C102" s="380"/>
      <c r="D102" s="380"/>
      <c r="E102" s="381"/>
      <c r="F102" s="382"/>
      <c r="G102" s="383"/>
      <c r="H102" s="851"/>
      <c r="I102" s="384" t="str">
        <f>IFERROR(VLOOKUP(U102,プルダウンリスト!$D$15:$E$70,2,FALSE),"")</f>
        <v/>
      </c>
      <c r="J102" s="384" t="str">
        <f t="shared" si="3"/>
        <v/>
      </c>
      <c r="K102" s="851" t="s">
        <v>71</v>
      </c>
      <c r="L102" s="851" t="s">
        <v>71</v>
      </c>
      <c r="M102" s="851" t="s">
        <v>71</v>
      </c>
      <c r="N102" s="851" t="s">
        <v>71</v>
      </c>
      <c r="O102" s="851" t="s">
        <v>71</v>
      </c>
      <c r="P102" s="385"/>
      <c r="Q102" s="381"/>
      <c r="R102" s="380"/>
      <c r="S102" s="852"/>
      <c r="T102" s="198"/>
      <c r="U102" s="652" t="str">
        <f t="shared" si="4"/>
        <v/>
      </c>
      <c r="V102" s="191"/>
      <c r="W102" s="191"/>
      <c r="X102" s="191"/>
      <c r="Y102" s="191"/>
      <c r="Z102" s="191"/>
      <c r="AA102" s="191"/>
      <c r="AB102" s="191"/>
    </row>
    <row r="103" spans="1:28" s="191" customFormat="1">
      <c r="A103" s="379"/>
      <c r="B103" s="380"/>
      <c r="C103" s="380"/>
      <c r="D103" s="380"/>
      <c r="E103" s="381"/>
      <c r="F103" s="382"/>
      <c r="G103" s="383"/>
      <c r="H103" s="851"/>
      <c r="I103" s="384" t="str">
        <f>IFERROR(VLOOKUP(U103,プルダウンリスト!$D$15:$E$70,2,FALSE),"")</f>
        <v/>
      </c>
      <c r="J103" s="384" t="str">
        <f t="shared" si="3"/>
        <v/>
      </c>
      <c r="K103" s="851" t="s">
        <v>71</v>
      </c>
      <c r="L103" s="851" t="s">
        <v>71</v>
      </c>
      <c r="M103" s="851" t="s">
        <v>71</v>
      </c>
      <c r="N103" s="851" t="s">
        <v>71</v>
      </c>
      <c r="O103" s="851" t="s">
        <v>71</v>
      </c>
      <c r="P103" s="385"/>
      <c r="Q103" s="381"/>
      <c r="R103" s="380"/>
      <c r="S103" s="852"/>
      <c r="T103" s="198"/>
      <c r="U103" s="652" t="str">
        <f t="shared" si="4"/>
        <v/>
      </c>
    </row>
    <row r="104" spans="1:28" s="187" customFormat="1" ht="23.25" customHeight="1">
      <c r="A104" s="379"/>
      <c r="B104" s="380"/>
      <c r="C104" s="380"/>
      <c r="D104" s="380"/>
      <c r="E104" s="381"/>
      <c r="F104" s="382"/>
      <c r="G104" s="383"/>
      <c r="H104" s="851"/>
      <c r="I104" s="384" t="str">
        <f>IFERROR(VLOOKUP(U104,プルダウンリスト!$D$15:$E$70,2,FALSE),"")</f>
        <v/>
      </c>
      <c r="J104" s="384" t="str">
        <f t="shared" si="3"/>
        <v/>
      </c>
      <c r="K104" s="851" t="s">
        <v>71</v>
      </c>
      <c r="L104" s="851" t="s">
        <v>71</v>
      </c>
      <c r="M104" s="851" t="s">
        <v>71</v>
      </c>
      <c r="N104" s="851" t="s">
        <v>71</v>
      </c>
      <c r="O104" s="851" t="s">
        <v>71</v>
      </c>
      <c r="P104" s="385"/>
      <c r="Q104" s="381"/>
      <c r="R104" s="380"/>
      <c r="S104" s="852"/>
      <c r="T104" s="198"/>
      <c r="U104" s="652" t="str">
        <f t="shared" si="4"/>
        <v/>
      </c>
      <c r="V104" s="191"/>
      <c r="W104" s="191"/>
      <c r="X104" s="191"/>
      <c r="Y104" s="191"/>
      <c r="Z104" s="191"/>
      <c r="AA104" s="191"/>
      <c r="AB104" s="191"/>
    </row>
    <row r="105" spans="1:28" s="187" customFormat="1">
      <c r="A105" s="379"/>
      <c r="B105" s="380"/>
      <c r="C105" s="380"/>
      <c r="D105" s="380"/>
      <c r="E105" s="381"/>
      <c r="F105" s="382"/>
      <c r="G105" s="383"/>
      <c r="H105" s="851"/>
      <c r="I105" s="384" t="str">
        <f>IFERROR(VLOOKUP(U105,プルダウンリスト!$D$15:$E$70,2,FALSE),"")</f>
        <v/>
      </c>
      <c r="J105" s="384" t="str">
        <f t="shared" si="3"/>
        <v/>
      </c>
      <c r="K105" s="851" t="s">
        <v>71</v>
      </c>
      <c r="L105" s="851" t="s">
        <v>71</v>
      </c>
      <c r="M105" s="851" t="s">
        <v>71</v>
      </c>
      <c r="N105" s="851" t="s">
        <v>71</v>
      </c>
      <c r="O105" s="851" t="s">
        <v>71</v>
      </c>
      <c r="P105" s="385"/>
      <c r="Q105" s="381"/>
      <c r="R105" s="380"/>
      <c r="S105" s="852"/>
      <c r="T105" s="198"/>
      <c r="U105" s="652" t="str">
        <f t="shared" si="4"/>
        <v/>
      </c>
      <c r="V105" s="191"/>
      <c r="W105" s="191"/>
      <c r="X105" s="191"/>
      <c r="Y105" s="191"/>
      <c r="Z105" s="191"/>
      <c r="AA105" s="191"/>
      <c r="AB105" s="191"/>
    </row>
    <row r="106" spans="1:28" s="187" customFormat="1" ht="21">
      <c r="A106" s="1064" t="s">
        <v>2036</v>
      </c>
      <c r="B106" s="1065"/>
      <c r="C106" s="1065"/>
      <c r="D106" s="1065"/>
      <c r="E106" s="1065"/>
      <c r="F106" s="1065"/>
      <c r="G106" s="1065"/>
      <c r="H106" s="1065"/>
      <c r="I106" s="1065"/>
      <c r="J106" s="1065"/>
      <c r="K106" s="1065"/>
      <c r="L106" s="1065"/>
      <c r="M106" s="1065"/>
      <c r="N106" s="1065"/>
      <c r="O106" s="1065"/>
      <c r="P106" s="1065"/>
      <c r="Q106" s="1065"/>
      <c r="R106" s="1065"/>
      <c r="S106" s="1066"/>
      <c r="T106" s="189"/>
      <c r="U106" s="939"/>
    </row>
    <row r="107" spans="1:28" s="187" customFormat="1" ht="29.25" thickBot="1">
      <c r="A107" s="200"/>
      <c r="B107" s="201"/>
      <c r="C107" s="201"/>
      <c r="D107" s="201"/>
      <c r="E107" s="201"/>
      <c r="F107" s="202">
        <f>SUM(F18:F105)</f>
        <v>38346</v>
      </c>
      <c r="G107" s="203"/>
      <c r="H107" s="204"/>
      <c r="I107" s="203"/>
      <c r="J107" s="205"/>
      <c r="K107" s="201"/>
      <c r="L107" s="201"/>
      <c r="M107" s="201"/>
      <c r="N107" s="201"/>
      <c r="O107" s="201"/>
      <c r="P107" s="203"/>
      <c r="Q107" s="204"/>
      <c r="R107" s="201"/>
      <c r="S107" s="206"/>
      <c r="T107" s="207"/>
      <c r="U107" s="653" t="s">
        <v>434</v>
      </c>
      <c r="V107" s="191"/>
      <c r="W107" s="191"/>
      <c r="X107" s="191"/>
      <c r="Y107" s="191"/>
      <c r="Z107" s="191"/>
      <c r="AA107" s="191"/>
      <c r="AB107" s="191"/>
    </row>
    <row r="108" spans="1:28" s="187" customFormat="1">
      <c r="A108" s="247"/>
      <c r="U108" s="188"/>
    </row>
    <row r="109" spans="1:28" s="187" customFormat="1">
      <c r="U109" s="188"/>
    </row>
    <row r="110" spans="1:28">
      <c r="A110" s="187" t="s">
        <v>1590</v>
      </c>
    </row>
  </sheetData>
  <sheetProtection formatCells="0" formatColumns="0" formatRows="0" insertColumns="0" insertRows="0" insertHyperlinks="0" deleteColumns="0" deleteRows="0" sort="0" autoFilter="0" pivotTables="0"/>
  <mergeCells count="22">
    <mergeCell ref="A106:S106"/>
    <mergeCell ref="G8:G9"/>
    <mergeCell ref="C6:D6"/>
    <mergeCell ref="C7:D7"/>
    <mergeCell ref="C8:D8"/>
    <mergeCell ref="C9:D9"/>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s>
  <phoneticPr fontId="3"/>
  <conditionalFormatting sqref="C6:D10">
    <cfRule type="duplicateValues" dxfId="5" priority="42"/>
  </conditionalFormatting>
  <conditionalFormatting sqref="S14:S15">
    <cfRule type="duplicateValues" dxfId="4" priority="2"/>
  </conditionalFormatting>
  <dataValidations xWindow="1134" yWindow="882" count="11">
    <dataValidation allowBlank="1" showInputMessage="1" showErrorMessage="1" error="「〇」以外は入力できません。" sqref="G8:G9"/>
    <dataValidation type="list" allowBlank="1" showInputMessage="1" showErrorMessage="1" sqref="C6:D10">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formula1>"　,〇,"</formula1>
    </dataValidation>
    <dataValidation type="list" allowBlank="1" showInputMessage="1" prompt="通常地域（8法内）、通常地域（8法外で棚田法の交付対象農用地）、特認地域から選択" sqref="A18:A105">
      <formula1>"通常地域（8法内）,通常地域（8法以外で棚田法の交付対象農用地）,特認地域"</formula1>
    </dataValidation>
    <dataValidation type="list" allowBlank="1" showInputMessage="1" showErrorMessage="1" prompt="ネットワーク化活動計画の作成の有無を選択" sqref="S14:S15">
      <formula1>"　,〇,"</formula1>
    </dataValidation>
    <dataValidation type="list" allowBlank="1" showInputMessage="1" showErrorMessage="1" error="田、畑、草地、採草放牧地から選択してください。" prompt="田、畑、草地、採草放牧地から選択" sqref="E18:E105">
      <formula1>地目</formula1>
    </dataValidation>
    <dataValidation type="list" allowBlank="1" showInputMessage="1" prompt="該当する場合に「〇」を記載" sqref="S18:S105">
      <formula1>"〇"</formula1>
    </dataValidation>
    <dataValidation type="decimal" operator="greaterThanOrEqual" allowBlank="1" showInputMessage="1" showErrorMessage="1" error="数値を半角で記載してください。" sqref="F18:F105">
      <formula1>0</formula1>
    </dataValidation>
    <dataValidation type="list" allowBlank="1" showInputMessage="1" showErrorMessage="1" error="「〇」以外は入力できません。" prompt="活用する加算に「〇」を記載" sqref="K18:O105">
      <formula1>"　,〇,"</formula1>
    </dataValidation>
    <dataValidation type="list" allowBlank="1" showInputMessage="1" prompt="通常地域、特認地域から選択" sqref="A106">
      <formula1>"通常地域,特認地域"</formula1>
    </dataValidation>
    <dataValidation type="list" allowBlank="1" showInputMessage="1" showErrorMessage="1" error="該当する傾斜等を選択してください。" prompt="該当する交付基準（傾斜等）を選択" sqref="G18:G105">
      <formula1>INDIRECT(E18)</formula1>
    </dataValidation>
  </dataValidations>
  <pageMargins left="0.51181102362204722" right="0.51181102362204722" top="0.74803149606299213" bottom="0.74803149606299213" header="0.31496062992125984" footer="0.31496062992125984"/>
  <pageSetup paperSize="9" scale="27" orientation="portrait"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xWindow="1134" yWindow="882" count="1">
        <x14:dataValidation type="list" allowBlank="1" showInputMessage="1" prompt="該当する現況を選択">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AH58"/>
  <sheetViews>
    <sheetView view="pageBreakPreview" zoomScaleNormal="100" zoomScaleSheetLayoutView="100" workbookViewId="0">
      <selection activeCell="F11" sqref="F11:G11"/>
    </sheetView>
  </sheetViews>
  <sheetFormatPr defaultColWidth="4.125" defaultRowHeight="18" customHeight="1"/>
  <cols>
    <col min="1" max="1" width="1.875" style="351" customWidth="1"/>
    <col min="2"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1040</v>
      </c>
      <c r="B2" s="355"/>
      <c r="C2" s="355"/>
      <c r="D2" s="355"/>
      <c r="E2" s="355"/>
      <c r="F2" s="355"/>
      <c r="G2" s="355"/>
      <c r="H2" s="355"/>
      <c r="I2" s="355"/>
    </row>
    <row r="3" spans="1:34" ht="74.45" customHeight="1">
      <c r="A3" s="358"/>
      <c r="B3" s="1816" t="s">
        <v>1041</v>
      </c>
      <c r="C3" s="1816"/>
      <c r="D3" s="1816"/>
      <c r="E3" s="1816"/>
      <c r="F3" s="1816"/>
      <c r="G3" s="1816"/>
      <c r="H3" s="1816"/>
      <c r="I3" s="1816"/>
      <c r="J3" s="1816"/>
      <c r="K3" s="1816"/>
      <c r="L3" s="1816"/>
      <c r="M3" s="1816"/>
      <c r="N3" s="1816"/>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1042</v>
      </c>
      <c r="C5" s="349"/>
      <c r="F5" s="356"/>
      <c r="G5" s="356"/>
      <c r="H5" s="357"/>
      <c r="I5" s="357"/>
    </row>
    <row r="6" spans="1:34" ht="30.75" customHeight="1">
      <c r="A6" s="358"/>
      <c r="B6" s="1817" t="s">
        <v>1043</v>
      </c>
      <c r="C6" s="1818"/>
      <c r="D6" s="1818"/>
      <c r="E6" s="1818"/>
      <c r="F6" s="1818"/>
      <c r="G6" s="1818"/>
      <c r="H6" s="1818"/>
      <c r="I6" s="1818"/>
      <c r="J6" s="1818"/>
      <c r="K6" s="1818"/>
      <c r="L6" s="1818"/>
      <c r="M6" s="1819"/>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1044</v>
      </c>
      <c r="M8" s="350"/>
      <c r="N8" s="350"/>
      <c r="Q8" s="363"/>
    </row>
    <row r="9" spans="1:34" ht="24" customHeight="1">
      <c r="A9" s="358"/>
      <c r="B9" s="1820" t="s">
        <v>978</v>
      </c>
      <c r="C9" s="1820"/>
      <c r="D9" s="1820"/>
      <c r="E9" s="1820"/>
      <c r="F9" s="1821" t="s">
        <v>979</v>
      </c>
      <c r="G9" s="1821"/>
      <c r="H9" s="1821" t="s">
        <v>980</v>
      </c>
      <c r="I9" s="1821"/>
      <c r="J9" s="1821"/>
      <c r="K9" s="1821"/>
    </row>
    <row r="10" spans="1:34" ht="49.5" customHeight="1" thickBot="1">
      <c r="A10" s="358"/>
      <c r="B10" s="1795"/>
      <c r="C10" s="1795"/>
      <c r="D10" s="1795"/>
      <c r="E10" s="1795"/>
      <c r="F10" s="1822"/>
      <c r="G10" s="1822"/>
      <c r="H10" s="1825" t="s">
        <v>982</v>
      </c>
      <c r="I10" s="1825"/>
      <c r="J10" s="1825" t="s">
        <v>983</v>
      </c>
      <c r="K10" s="1825"/>
    </row>
    <row r="11" spans="1:34" ht="24" customHeight="1" thickTop="1">
      <c r="A11" s="358"/>
      <c r="B11" s="1830" t="str">
        <f>"（自協定）"&amp;はじめに!D5</f>
        <v>（自協定）あいうえお集落協定</v>
      </c>
      <c r="C11" s="1830" t="s">
        <v>986</v>
      </c>
      <c r="D11" s="1830" t="s">
        <v>986</v>
      </c>
      <c r="E11" s="1830" t="s">
        <v>986</v>
      </c>
      <c r="F11" s="1869">
        <f>別紙１④!$C$63/10000</f>
        <v>3.8346</v>
      </c>
      <c r="G11" s="1869"/>
      <c r="H11" s="1832"/>
      <c r="I11" s="1832"/>
      <c r="J11" s="1832"/>
      <c r="K11" s="1832"/>
    </row>
    <row r="12" spans="1:34" ht="24" customHeight="1">
      <c r="A12" s="358"/>
      <c r="B12" s="1826" t="s">
        <v>1045</v>
      </c>
      <c r="C12" s="1826"/>
      <c r="D12" s="1826"/>
      <c r="E12" s="1826"/>
      <c r="F12" s="1867">
        <v>5.5</v>
      </c>
      <c r="G12" s="1867"/>
      <c r="H12" s="1815" t="s">
        <v>1125</v>
      </c>
      <c r="I12" s="1815"/>
      <c r="J12" s="1815" t="s">
        <v>71</v>
      </c>
      <c r="K12" s="1815"/>
    </row>
    <row r="13" spans="1:34" ht="24" customHeight="1">
      <c r="A13" s="358"/>
      <c r="B13" s="1826" t="s">
        <v>1046</v>
      </c>
      <c r="C13" s="1826"/>
      <c r="D13" s="1826"/>
      <c r="E13" s="1826"/>
      <c r="F13" s="1867">
        <v>8.6999999999999993</v>
      </c>
      <c r="G13" s="1867"/>
      <c r="H13" s="1815" t="s">
        <v>1125</v>
      </c>
      <c r="I13" s="1815"/>
      <c r="J13" s="1815" t="s">
        <v>71</v>
      </c>
      <c r="K13" s="1815"/>
    </row>
    <row r="14" spans="1:34" ht="24" customHeight="1">
      <c r="A14" s="358"/>
      <c r="B14" s="1826"/>
      <c r="C14" s="1826"/>
      <c r="D14" s="1826"/>
      <c r="E14" s="1826"/>
      <c r="F14" s="1867"/>
      <c r="G14" s="1867"/>
      <c r="H14" s="1815"/>
      <c r="I14" s="1815"/>
      <c r="J14" s="1815" t="s">
        <v>71</v>
      </c>
      <c r="K14" s="1815"/>
    </row>
    <row r="15" spans="1:34" ht="24" customHeight="1">
      <c r="A15" s="358"/>
      <c r="B15" s="1802" t="s">
        <v>989</v>
      </c>
      <c r="C15" s="1802" t="s">
        <v>989</v>
      </c>
      <c r="D15" s="1802" t="s">
        <v>989</v>
      </c>
      <c r="E15" s="1802" t="s">
        <v>989</v>
      </c>
      <c r="F15" s="1868">
        <f>SUM(F11:G14)</f>
        <v>18.034599999999998</v>
      </c>
      <c r="G15" s="1868"/>
      <c r="H15" s="1829"/>
      <c r="I15" s="1829"/>
      <c r="J15" s="1829"/>
      <c r="K15" s="1829"/>
    </row>
    <row r="16" spans="1:34" ht="51.4" customHeight="1">
      <c r="A16" s="358"/>
      <c r="B16" s="1805" t="s">
        <v>1047</v>
      </c>
      <c r="C16" s="1805"/>
      <c r="D16" s="1805"/>
      <c r="E16" s="1805"/>
      <c r="F16" s="1805"/>
      <c r="G16" s="1805"/>
      <c r="H16" s="1805"/>
      <c r="I16" s="1805"/>
      <c r="J16" s="1805"/>
      <c r="K16" s="1805"/>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row>
    <row r="17" spans="1:34" ht="20.100000000000001"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1048</v>
      </c>
      <c r="M18" s="350"/>
      <c r="N18" s="350"/>
      <c r="Q18" s="363"/>
    </row>
    <row r="19" spans="1:34" ht="24" customHeight="1" thickBot="1">
      <c r="A19" s="358"/>
      <c r="B19" s="1795" t="s">
        <v>992</v>
      </c>
      <c r="C19" s="1795"/>
      <c r="D19" s="1822"/>
      <c r="E19" s="1822"/>
      <c r="F19" s="1822"/>
      <c r="G19" s="1822"/>
      <c r="H19" s="1822" t="s">
        <v>992</v>
      </c>
      <c r="I19" s="1822"/>
      <c r="J19" s="1822"/>
      <c r="K19" s="1822"/>
      <c r="L19" s="1822"/>
      <c r="M19" s="1822"/>
    </row>
    <row r="20" spans="1:34" ht="23.85" customHeight="1" thickTop="1">
      <c r="A20" s="358"/>
      <c r="B20" s="1815" t="s">
        <v>71</v>
      </c>
      <c r="C20" s="1815"/>
      <c r="D20" s="1833" t="s">
        <v>993</v>
      </c>
      <c r="E20" s="1833"/>
      <c r="F20" s="1833"/>
      <c r="G20" s="1833"/>
      <c r="H20" s="1815" t="s">
        <v>71</v>
      </c>
      <c r="I20" s="1815"/>
      <c r="J20" s="1834" t="s">
        <v>994</v>
      </c>
      <c r="K20" s="1834"/>
      <c r="L20" s="1834"/>
      <c r="M20" s="1834"/>
    </row>
    <row r="21" spans="1:34" ht="24" customHeight="1">
      <c r="A21" s="358"/>
      <c r="B21" s="1815" t="s">
        <v>1125</v>
      </c>
      <c r="C21" s="1815"/>
      <c r="D21" s="1835" t="s">
        <v>995</v>
      </c>
      <c r="E21" s="1835"/>
      <c r="F21" s="1835"/>
      <c r="G21" s="1835"/>
      <c r="H21" s="1815" t="s">
        <v>71</v>
      </c>
      <c r="I21" s="1815"/>
      <c r="J21" s="1836" t="s">
        <v>996</v>
      </c>
      <c r="K21" s="1836"/>
      <c r="L21" s="1836"/>
      <c r="M21" s="1836"/>
    </row>
    <row r="22" spans="1:34" ht="24" customHeight="1">
      <c r="A22" s="358"/>
      <c r="B22" s="1815" t="s">
        <v>71</v>
      </c>
      <c r="C22" s="1815"/>
      <c r="D22" s="1835" t="s">
        <v>1049</v>
      </c>
      <c r="E22" s="1835"/>
      <c r="F22" s="1835"/>
      <c r="G22" s="1835"/>
      <c r="H22" s="1811" t="s">
        <v>1125</v>
      </c>
      <c r="I22" s="1812"/>
      <c r="J22" s="1871" t="s">
        <v>1838</v>
      </c>
      <c r="K22" s="1872"/>
      <c r="L22" s="1872"/>
      <c r="M22" s="1873"/>
    </row>
    <row r="23" spans="1:34" ht="24" customHeight="1">
      <c r="A23" s="358"/>
      <c r="B23" s="1815" t="s">
        <v>1125</v>
      </c>
      <c r="C23" s="1815"/>
      <c r="D23" s="1835" t="s">
        <v>998</v>
      </c>
      <c r="E23" s="1835"/>
      <c r="F23" s="1835"/>
      <c r="G23" s="1835"/>
      <c r="H23" s="1813"/>
      <c r="I23" s="1814"/>
      <c r="J23" s="1874" t="s">
        <v>1839</v>
      </c>
      <c r="K23" s="1875"/>
      <c r="L23" s="1875"/>
      <c r="M23" s="1876"/>
    </row>
    <row r="24" spans="1:34" ht="108.4" customHeight="1">
      <c r="A24" s="358"/>
      <c r="B24" s="1870" t="s">
        <v>1050</v>
      </c>
      <c r="C24" s="1870"/>
      <c r="D24" s="1870"/>
      <c r="E24" s="1870"/>
      <c r="F24" s="1870"/>
      <c r="G24" s="1870"/>
      <c r="H24" s="1870"/>
      <c r="I24" s="1870"/>
      <c r="J24" s="1870"/>
      <c r="K24" s="1870"/>
      <c r="L24" s="1870"/>
      <c r="M24" s="1870"/>
    </row>
    <row r="25" spans="1:34" ht="25.7" customHeight="1">
      <c r="A25" s="358"/>
      <c r="B25" s="1805" t="s">
        <v>1000</v>
      </c>
      <c r="C25" s="1805"/>
      <c r="D25" s="1805"/>
      <c r="E25" s="1805"/>
      <c r="F25" s="1805"/>
      <c r="G25" s="1805"/>
      <c r="H25" s="1805"/>
      <c r="I25" s="1805"/>
      <c r="J25" s="1805"/>
      <c r="K25" s="1805"/>
      <c r="L25" s="1805"/>
      <c r="M25" s="1805"/>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00000000000001"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1051</v>
      </c>
      <c r="M27" s="350"/>
      <c r="N27" s="350"/>
      <c r="Q27" s="363"/>
    </row>
    <row r="28" spans="1:34" ht="24" customHeight="1" thickBot="1">
      <c r="A28" s="358"/>
      <c r="B28" s="1795" t="s">
        <v>992</v>
      </c>
      <c r="C28" s="1795"/>
      <c r="D28" s="1822" t="s">
        <v>1052</v>
      </c>
      <c r="E28" s="1822"/>
      <c r="F28" s="1822"/>
      <c r="G28" s="1822"/>
      <c r="H28" s="1822" t="s">
        <v>992</v>
      </c>
      <c r="I28" s="1822"/>
      <c r="J28" s="1822" t="s">
        <v>1052</v>
      </c>
      <c r="K28" s="1822"/>
      <c r="L28" s="1822"/>
      <c r="M28" s="1822"/>
    </row>
    <row r="29" spans="1:34" ht="24" customHeight="1" thickTop="1">
      <c r="A29" s="358"/>
      <c r="B29" s="1806" t="s">
        <v>1125</v>
      </c>
      <c r="C29" s="1807"/>
      <c r="D29" s="1833" t="s">
        <v>1053</v>
      </c>
      <c r="E29" s="1833"/>
      <c r="F29" s="1833"/>
      <c r="G29" s="1833"/>
      <c r="H29" s="1815" t="s">
        <v>71</v>
      </c>
      <c r="I29" s="1815"/>
      <c r="J29" s="1834" t="s">
        <v>1054</v>
      </c>
      <c r="K29" s="1834"/>
      <c r="L29" s="1834"/>
      <c r="M29" s="1834"/>
    </row>
    <row r="30" spans="1:34" ht="23.85" customHeight="1">
      <c r="A30" s="358"/>
      <c r="B30" s="1815" t="s">
        <v>71</v>
      </c>
      <c r="C30" s="1815"/>
      <c r="D30" s="1835" t="s">
        <v>1055</v>
      </c>
      <c r="E30" s="1835"/>
      <c r="F30" s="1835"/>
      <c r="G30" s="1835"/>
      <c r="H30" s="1815" t="s">
        <v>71</v>
      </c>
      <c r="I30" s="1815"/>
      <c r="J30" s="1836" t="s">
        <v>1056</v>
      </c>
      <c r="K30" s="1836"/>
      <c r="L30" s="1836"/>
      <c r="M30" s="1836"/>
    </row>
    <row r="31" spans="1:34" ht="23.85" customHeight="1">
      <c r="A31" s="358"/>
      <c r="B31" s="1815" t="s">
        <v>1125</v>
      </c>
      <c r="C31" s="1815"/>
      <c r="D31" s="1835" t="s">
        <v>1057</v>
      </c>
      <c r="E31" s="1835"/>
      <c r="F31" s="1835"/>
      <c r="G31" s="1835"/>
      <c r="H31" s="1815" t="s">
        <v>71</v>
      </c>
      <c r="I31" s="1815"/>
      <c r="J31" s="1836" t="s">
        <v>1058</v>
      </c>
      <c r="K31" s="1836"/>
      <c r="L31" s="1836"/>
      <c r="M31" s="1836"/>
    </row>
    <row r="32" spans="1:34" ht="24" customHeight="1">
      <c r="A32" s="358"/>
      <c r="B32" s="1815" t="s">
        <v>1125</v>
      </c>
      <c r="C32" s="1815"/>
      <c r="D32" s="1835" t="s">
        <v>1059</v>
      </c>
      <c r="E32" s="1835"/>
      <c r="F32" s="1835"/>
      <c r="G32" s="1835"/>
      <c r="H32" s="1815" t="s">
        <v>1125</v>
      </c>
      <c r="I32" s="1815"/>
      <c r="J32" s="1836" t="s">
        <v>1060</v>
      </c>
      <c r="K32" s="1836"/>
      <c r="L32" s="1836"/>
      <c r="M32" s="1836"/>
    </row>
    <row r="33" spans="1:34" ht="24" customHeight="1">
      <c r="A33" s="358"/>
      <c r="B33" s="1815" t="s">
        <v>1125</v>
      </c>
      <c r="C33" s="1815"/>
      <c r="D33" s="1835" t="s">
        <v>1061</v>
      </c>
      <c r="E33" s="1835"/>
      <c r="F33" s="1835"/>
      <c r="G33" s="1835"/>
      <c r="H33" s="1811" t="s">
        <v>1125</v>
      </c>
      <c r="I33" s="1812"/>
      <c r="J33" s="1877" t="s">
        <v>1842</v>
      </c>
      <c r="K33" s="1878"/>
      <c r="L33" s="1878"/>
      <c r="M33" s="1879"/>
    </row>
    <row r="34" spans="1:34" ht="24" customHeight="1">
      <c r="A34" s="358"/>
      <c r="B34" s="1815" t="s">
        <v>71</v>
      </c>
      <c r="C34" s="1815"/>
      <c r="D34" s="1836" t="s">
        <v>1062</v>
      </c>
      <c r="E34" s="1836"/>
      <c r="F34" s="1836"/>
      <c r="G34" s="1836"/>
      <c r="H34" s="1813"/>
      <c r="I34" s="1814"/>
      <c r="J34" s="1874" t="s">
        <v>1841</v>
      </c>
      <c r="K34" s="1875"/>
      <c r="L34" s="1875"/>
      <c r="M34" s="1876"/>
    </row>
    <row r="35" spans="1:34" ht="20.100000000000001" customHeight="1">
      <c r="A35" s="358"/>
      <c r="B35" s="364"/>
      <c r="C35" s="364"/>
      <c r="D35" s="364"/>
      <c r="E35" s="364"/>
      <c r="F35" s="364"/>
      <c r="G35" s="364"/>
      <c r="H35" s="364"/>
      <c r="I35" s="364"/>
      <c r="J35" s="364"/>
      <c r="K35" s="364"/>
      <c r="L35" s="364"/>
      <c r="M35" s="364"/>
      <c r="N35" s="364"/>
      <c r="O35" s="352"/>
      <c r="P35" s="352"/>
      <c r="Q35" s="352"/>
      <c r="X35" s="352"/>
      <c r="Y35" s="352"/>
      <c r="Z35" s="352"/>
      <c r="AA35" s="352"/>
      <c r="AB35" s="352"/>
      <c r="AC35" s="352"/>
      <c r="AD35" s="352"/>
      <c r="AE35" s="352"/>
      <c r="AF35" s="352"/>
      <c r="AG35" s="352"/>
      <c r="AH35" s="352"/>
    </row>
    <row r="36" spans="1:34" s="349" customFormat="1" ht="22.5" customHeight="1">
      <c r="A36" s="354"/>
      <c r="B36" s="349" t="s">
        <v>1063</v>
      </c>
      <c r="M36" s="350"/>
      <c r="N36" s="350"/>
      <c r="Q36" s="363"/>
    </row>
    <row r="37" spans="1:34" ht="24" customHeight="1">
      <c r="A37" s="358"/>
      <c r="B37" s="1802" t="s">
        <v>1019</v>
      </c>
      <c r="C37" s="1802"/>
      <c r="D37" s="1802"/>
      <c r="E37" s="1802"/>
      <c r="F37" s="1802"/>
      <c r="G37" s="1802"/>
      <c r="H37" s="1802"/>
      <c r="I37" s="1802"/>
      <c r="J37" s="1802"/>
      <c r="K37" s="1802"/>
      <c r="L37" s="1802"/>
      <c r="M37" s="1802"/>
      <c r="N37" s="1802"/>
    </row>
    <row r="38" spans="1:34" ht="24" customHeight="1">
      <c r="A38" s="358"/>
      <c r="B38" s="1835" t="s">
        <v>949</v>
      </c>
      <c r="C38" s="1835"/>
      <c r="D38" s="1835"/>
      <c r="E38" s="1835"/>
      <c r="F38" s="1835"/>
      <c r="G38" s="1835"/>
      <c r="H38" s="369" t="s">
        <v>1020</v>
      </c>
      <c r="I38" s="369" t="s">
        <v>1021</v>
      </c>
      <c r="J38" s="369" t="s">
        <v>1022</v>
      </c>
      <c r="K38" s="369" t="s">
        <v>1023</v>
      </c>
      <c r="L38" s="369" t="s">
        <v>1024</v>
      </c>
      <c r="M38" s="369" t="s">
        <v>1025</v>
      </c>
      <c r="N38" s="369" t="s">
        <v>1026</v>
      </c>
    </row>
    <row r="39" spans="1:34" ht="23.85" customHeight="1">
      <c r="A39" s="358"/>
      <c r="B39" s="1802" t="s">
        <v>1064</v>
      </c>
      <c r="C39" s="1802"/>
      <c r="D39" s="1802"/>
      <c r="E39" s="1802"/>
      <c r="F39" s="1802"/>
      <c r="G39" s="1802"/>
      <c r="H39" s="883" t="s">
        <v>71</v>
      </c>
      <c r="I39" s="883" t="s">
        <v>1125</v>
      </c>
      <c r="J39" s="883" t="s">
        <v>1125</v>
      </c>
      <c r="K39" s="883" t="s">
        <v>71</v>
      </c>
      <c r="L39" s="883" t="s">
        <v>71</v>
      </c>
      <c r="M39" s="883" t="s">
        <v>71</v>
      </c>
      <c r="N39" s="883" t="s">
        <v>71</v>
      </c>
    </row>
    <row r="40" spans="1:34" ht="24" customHeight="1">
      <c r="A40" s="358"/>
      <c r="B40" s="1802" t="s">
        <v>1065</v>
      </c>
      <c r="C40" s="1802"/>
      <c r="D40" s="1802"/>
      <c r="E40" s="1802"/>
      <c r="F40" s="1802"/>
      <c r="G40" s="1802"/>
      <c r="H40" s="883" t="s">
        <v>1125</v>
      </c>
      <c r="I40" s="883" t="s">
        <v>1125</v>
      </c>
      <c r="J40" s="883" t="s">
        <v>1125</v>
      </c>
      <c r="K40" s="883" t="s">
        <v>71</v>
      </c>
      <c r="L40" s="883" t="s">
        <v>71</v>
      </c>
      <c r="M40" s="883" t="s">
        <v>71</v>
      </c>
      <c r="N40" s="883" t="s">
        <v>71</v>
      </c>
    </row>
    <row r="41" spans="1:34" ht="36.4" customHeight="1">
      <c r="A41" s="358"/>
      <c r="B41" s="1802" t="s">
        <v>1066</v>
      </c>
      <c r="C41" s="1802"/>
      <c r="D41" s="1802"/>
      <c r="E41" s="1802"/>
      <c r="F41" s="1802"/>
      <c r="G41" s="1802"/>
      <c r="H41" s="883" t="s">
        <v>71</v>
      </c>
      <c r="I41" s="883" t="s">
        <v>71</v>
      </c>
      <c r="J41" s="883" t="s">
        <v>1125</v>
      </c>
      <c r="K41" s="883" t="s">
        <v>71</v>
      </c>
      <c r="L41" s="883" t="s">
        <v>71</v>
      </c>
      <c r="M41" s="883" t="s">
        <v>71</v>
      </c>
      <c r="N41" s="883" t="s">
        <v>71</v>
      </c>
    </row>
    <row r="42" spans="1:34" ht="24" customHeight="1">
      <c r="A42" s="358"/>
      <c r="B42" s="1802" t="s">
        <v>1067</v>
      </c>
      <c r="C42" s="1802"/>
      <c r="D42" s="1802"/>
      <c r="E42" s="1802"/>
      <c r="F42" s="1802"/>
      <c r="G42" s="1802"/>
      <c r="H42" s="373"/>
      <c r="I42" s="883" t="s">
        <v>71</v>
      </c>
      <c r="J42" s="883" t="s">
        <v>71</v>
      </c>
      <c r="K42" s="883" t="s">
        <v>1125</v>
      </c>
      <c r="L42" s="883" t="s">
        <v>1125</v>
      </c>
      <c r="M42" s="883" t="s">
        <v>1125</v>
      </c>
      <c r="N42" s="373"/>
    </row>
    <row r="43" spans="1:34" ht="239.25" customHeight="1">
      <c r="A43" s="358"/>
      <c r="B43" s="1870" t="s">
        <v>1068</v>
      </c>
      <c r="C43" s="1870"/>
      <c r="D43" s="1870"/>
      <c r="E43" s="1870"/>
      <c r="F43" s="1870"/>
      <c r="G43" s="1870"/>
      <c r="H43" s="1870"/>
      <c r="I43" s="1870"/>
      <c r="J43" s="1870"/>
      <c r="K43" s="1870"/>
      <c r="L43" s="1870"/>
      <c r="M43" s="1870"/>
      <c r="N43" s="1870"/>
    </row>
    <row r="44" spans="1:34" ht="20.100000000000001" customHeight="1"/>
    <row r="45" spans="1:34" s="349" customFormat="1" ht="22.5" customHeight="1">
      <c r="A45" s="354"/>
      <c r="B45" s="349" t="s">
        <v>1069</v>
      </c>
      <c r="M45" s="363"/>
    </row>
    <row r="46" spans="1:34" ht="24" customHeight="1" thickBot="1">
      <c r="A46" s="358"/>
      <c r="B46" s="1795" t="s">
        <v>1070</v>
      </c>
      <c r="C46" s="1795"/>
      <c r="D46" s="1795" t="s">
        <v>1071</v>
      </c>
      <c r="E46" s="1795"/>
      <c r="F46" s="1795"/>
      <c r="G46" s="1795" t="s">
        <v>1072</v>
      </c>
      <c r="H46" s="1795"/>
      <c r="I46" s="1795"/>
      <c r="J46" s="1795" t="s">
        <v>1073</v>
      </c>
      <c r="K46" s="1795"/>
      <c r="L46" s="1795"/>
    </row>
    <row r="47" spans="1:34" ht="23.1" customHeight="1" thickTop="1">
      <c r="A47" s="358"/>
      <c r="B47" s="1833" t="s">
        <v>1074</v>
      </c>
      <c r="C47" s="1833"/>
      <c r="D47" s="1880" t="str">
        <f>別紙１④!K11</f>
        <v>丙川　三郎</v>
      </c>
      <c r="E47" s="1880"/>
      <c r="F47" s="1880"/>
      <c r="G47" s="1881" t="s">
        <v>1077</v>
      </c>
      <c r="H47" s="1881"/>
      <c r="I47" s="1881"/>
      <c r="J47" s="419" t="s">
        <v>1150</v>
      </c>
      <c r="K47" s="887">
        <v>10</v>
      </c>
      <c r="L47" s="421" t="s">
        <v>77</v>
      </c>
    </row>
    <row r="48" spans="1:34" ht="23.1" customHeight="1">
      <c r="A48" s="358"/>
      <c r="B48" s="1835" t="s">
        <v>1076</v>
      </c>
      <c r="C48" s="1835"/>
      <c r="D48" s="1880" t="str">
        <f>別紙１④!K12</f>
        <v>丙川　三郎</v>
      </c>
      <c r="E48" s="1880"/>
      <c r="F48" s="1880"/>
      <c r="G48" s="1803" t="s">
        <v>1078</v>
      </c>
      <c r="H48" s="1803"/>
      <c r="I48" s="1803"/>
      <c r="J48" s="420" t="s">
        <v>1150</v>
      </c>
      <c r="K48" s="888">
        <v>12</v>
      </c>
      <c r="L48" s="422" t="s">
        <v>77</v>
      </c>
    </row>
    <row r="49" spans="1:13" ht="23.1" customHeight="1">
      <c r="A49" s="358"/>
      <c r="B49" s="1835" t="s">
        <v>1079</v>
      </c>
      <c r="C49" s="1835"/>
      <c r="D49" s="1880" t="str">
        <f>別紙１④!K13</f>
        <v>乙山　次郎</v>
      </c>
      <c r="E49" s="1880"/>
      <c r="F49" s="1880"/>
      <c r="G49" s="1803" t="s">
        <v>1081</v>
      </c>
      <c r="H49" s="1803"/>
      <c r="I49" s="1803"/>
      <c r="J49" s="420" t="s">
        <v>1150</v>
      </c>
      <c r="K49" s="888">
        <v>12</v>
      </c>
      <c r="L49" s="422" t="s">
        <v>77</v>
      </c>
    </row>
    <row r="50" spans="1:13" ht="23.1" customHeight="1">
      <c r="B50" s="1835" t="s">
        <v>1082</v>
      </c>
      <c r="C50" s="1835"/>
      <c r="D50" s="1880" t="str">
        <f>別紙１④!K14</f>
        <v>乙山　次郎</v>
      </c>
      <c r="E50" s="1880"/>
      <c r="F50" s="1880"/>
      <c r="G50" s="1803" t="s">
        <v>1083</v>
      </c>
      <c r="H50" s="1803"/>
      <c r="I50" s="1803"/>
      <c r="J50" s="420" t="s">
        <v>1150</v>
      </c>
      <c r="K50" s="888">
        <v>10</v>
      </c>
      <c r="L50" s="422" t="s">
        <v>77</v>
      </c>
    </row>
    <row r="51" spans="1:13" ht="23.1" customHeight="1">
      <c r="B51" s="1835" t="s">
        <v>1084</v>
      </c>
      <c r="C51" s="1835"/>
      <c r="D51" s="1880" t="str">
        <f>別紙１④!K15</f>
        <v>甲田　太郎</v>
      </c>
      <c r="E51" s="1880"/>
      <c r="F51" s="1880"/>
      <c r="G51" s="1803" t="s">
        <v>1078</v>
      </c>
      <c r="H51" s="1803"/>
      <c r="I51" s="1803"/>
      <c r="J51" s="420" t="s">
        <v>1150</v>
      </c>
      <c r="K51" s="888">
        <v>12</v>
      </c>
      <c r="L51" s="422" t="s">
        <v>77</v>
      </c>
    </row>
    <row r="52" spans="1:13" ht="23.1" customHeight="1">
      <c r="B52" s="1835" t="s">
        <v>1085</v>
      </c>
      <c r="C52" s="1835"/>
      <c r="D52" s="1880" t="str">
        <f>別紙１④!K16</f>
        <v>丙川　三郎</v>
      </c>
      <c r="E52" s="1880"/>
      <c r="F52" s="1880"/>
      <c r="G52" s="1803" t="s">
        <v>1081</v>
      </c>
      <c r="H52" s="1803"/>
      <c r="I52" s="1803"/>
      <c r="J52" s="420" t="s">
        <v>1150</v>
      </c>
      <c r="K52" s="888">
        <v>10</v>
      </c>
      <c r="L52" s="422" t="s">
        <v>77</v>
      </c>
    </row>
    <row r="53" spans="1:13" ht="57" customHeight="1">
      <c r="B53" s="1805" t="s">
        <v>1086</v>
      </c>
      <c r="C53" s="1805"/>
      <c r="D53" s="1805"/>
      <c r="E53" s="1805"/>
      <c r="F53" s="1805"/>
      <c r="G53" s="1805"/>
      <c r="H53" s="1805"/>
      <c r="I53" s="1805"/>
      <c r="J53" s="1805"/>
      <c r="K53" s="1805"/>
      <c r="L53" s="1805"/>
    </row>
    <row r="54" spans="1:13" ht="20.100000000000001" customHeight="1"/>
    <row r="55" spans="1:13" s="349" customFormat="1" ht="22.5" customHeight="1">
      <c r="A55" s="354"/>
      <c r="B55" s="349" t="s">
        <v>1087</v>
      </c>
      <c r="M55" s="363"/>
    </row>
    <row r="56" spans="1:13" ht="119.65" customHeight="1">
      <c r="A56" s="358"/>
      <c r="B56" s="1848" t="s">
        <v>1088</v>
      </c>
      <c r="C56" s="1849"/>
      <c r="D56" s="1849"/>
      <c r="E56" s="1849"/>
      <c r="F56" s="1849"/>
      <c r="G56" s="1849"/>
      <c r="H56" s="1849"/>
      <c r="I56" s="1849"/>
      <c r="J56" s="1849"/>
      <c r="K56" s="1849"/>
      <c r="L56" s="1850"/>
    </row>
    <row r="57" spans="1:13" ht="238.5" customHeight="1">
      <c r="A57" s="358"/>
      <c r="B57" s="1882" t="s">
        <v>1089</v>
      </c>
      <c r="C57" s="1883"/>
      <c r="D57" s="1883"/>
      <c r="E57" s="1883"/>
      <c r="F57" s="1883"/>
      <c r="G57" s="1883"/>
      <c r="H57" s="1883"/>
      <c r="I57" s="1883"/>
      <c r="J57" s="1883"/>
      <c r="K57" s="1883"/>
      <c r="L57" s="1884"/>
    </row>
    <row r="58" spans="1:13" ht="20.100000000000001" customHeight="1"/>
  </sheetData>
  <mergeCells count="108">
    <mergeCell ref="B57:L57"/>
    <mergeCell ref="B52:C52"/>
    <mergeCell ref="D52:F52"/>
    <mergeCell ref="G52:I52"/>
    <mergeCell ref="B53:L53"/>
    <mergeCell ref="B56:L56"/>
    <mergeCell ref="B50:C50"/>
    <mergeCell ref="D50:F50"/>
    <mergeCell ref="G50:I50"/>
    <mergeCell ref="B51:C51"/>
    <mergeCell ref="D51:F51"/>
    <mergeCell ref="G51:I51"/>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37:N37"/>
    <mergeCell ref="B38:G38"/>
    <mergeCell ref="B39:G39"/>
    <mergeCell ref="B40:G40"/>
    <mergeCell ref="B41:G41"/>
    <mergeCell ref="B42:G42"/>
    <mergeCell ref="B33:C33"/>
    <mergeCell ref="D33:G33"/>
    <mergeCell ref="H33:I34"/>
    <mergeCell ref="B34:C34"/>
    <mergeCell ref="D34:G34"/>
    <mergeCell ref="J33:M33"/>
    <mergeCell ref="J34:M34"/>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16:K16"/>
    <mergeCell ref="B19:C19"/>
    <mergeCell ref="D19:G19"/>
    <mergeCell ref="H19:I19"/>
    <mergeCell ref="J19:M19"/>
    <mergeCell ref="B20:C20"/>
    <mergeCell ref="D20:G20"/>
    <mergeCell ref="H20:I20"/>
    <mergeCell ref="J20:M20"/>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H10:I10"/>
    <mergeCell ref="J10:K10"/>
    <mergeCell ref="B13:E13"/>
    <mergeCell ref="F13:G13"/>
    <mergeCell ref="H13:I13"/>
    <mergeCell ref="J13:K13"/>
  </mergeCells>
  <phoneticPr fontId="3"/>
  <dataValidations count="1">
    <dataValidation type="list" allowBlank="1" showInputMessage="1" showErrorMessage="1" prompt="該当する場合「○」を記載" sqref="I42:M42 B20:C23 H20:I23 C30:C34 B29:B34 H29:I34 H39:N41 H12:K14">
      <formula1>"　,○,"</formula1>
    </dataValidation>
  </dataValidations>
  <printOptions horizontalCentered="1"/>
  <pageMargins left="0.59055118110236227" right="0.31496062992125984" top="0.55118110236220474" bottom="0.15748031496062992" header="0.31496062992125984" footer="0.31496062992125984"/>
  <pageSetup paperSize="9" scale="41" orientation="portrait"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AH45"/>
  <sheetViews>
    <sheetView view="pageBreakPreview" zoomScaleNormal="100" zoomScaleSheetLayoutView="100" workbookViewId="0">
      <selection activeCell="F37" sqref="F37"/>
    </sheetView>
  </sheetViews>
  <sheetFormatPr defaultColWidth="4.125" defaultRowHeight="18" customHeight="1"/>
  <cols>
    <col min="1" max="1" width="1.875" style="351" customWidth="1"/>
    <col min="2"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1090</v>
      </c>
      <c r="B2" s="355"/>
      <c r="C2" s="355"/>
      <c r="D2" s="355"/>
      <c r="E2" s="355"/>
      <c r="F2" s="355"/>
      <c r="G2" s="355"/>
      <c r="H2" s="355"/>
      <c r="I2" s="355"/>
    </row>
    <row r="3" spans="1:34" ht="23.25" customHeight="1">
      <c r="A3" s="358"/>
      <c r="B3" s="1816" t="s">
        <v>1091</v>
      </c>
      <c r="C3" s="1816"/>
      <c r="D3" s="1816"/>
      <c r="E3" s="1816"/>
      <c r="F3" s="1816"/>
      <c r="G3" s="1816"/>
      <c r="H3" s="1816"/>
      <c r="I3" s="1816"/>
      <c r="J3" s="1816"/>
      <c r="K3" s="1816"/>
      <c r="L3" s="1816"/>
      <c r="M3" s="1816"/>
      <c r="N3" s="1816"/>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1092</v>
      </c>
      <c r="C5" s="349"/>
      <c r="F5" s="356"/>
      <c r="G5" s="356"/>
      <c r="H5" s="357"/>
      <c r="I5" s="357"/>
    </row>
    <row r="6" spans="1:34" ht="20.100000000000001" customHeight="1">
      <c r="A6" s="358"/>
      <c r="B6" s="1885" t="s">
        <v>1093</v>
      </c>
      <c r="C6" s="1885"/>
      <c r="D6" s="1885"/>
      <c r="E6" s="1885"/>
      <c r="F6" s="1885"/>
      <c r="G6" s="1885"/>
      <c r="H6" s="361"/>
      <c r="I6" s="361"/>
      <c r="J6" s="360"/>
      <c r="K6" s="360"/>
      <c r="L6" s="360"/>
      <c r="M6" s="362"/>
    </row>
    <row r="7" spans="1:34" s="349" customFormat="1" ht="22.5" customHeight="1">
      <c r="A7" s="354"/>
      <c r="B7" s="349" t="s">
        <v>1094</v>
      </c>
      <c r="M7" s="350"/>
      <c r="N7" s="350"/>
      <c r="Q7" s="363"/>
    </row>
    <row r="8" spans="1:34" ht="24" customHeight="1" thickBot="1">
      <c r="A8" s="358"/>
      <c r="B8" s="1886" t="s">
        <v>1095</v>
      </c>
      <c r="C8" s="1886"/>
      <c r="D8" s="1886"/>
      <c r="E8" s="1886"/>
      <c r="F8" s="1887" t="s">
        <v>1096</v>
      </c>
      <c r="G8" s="1887"/>
      <c r="H8" s="1887"/>
      <c r="I8" s="1887"/>
      <c r="J8" s="1887"/>
      <c r="K8" s="1887"/>
    </row>
    <row r="9" spans="1:34" ht="25.15" customHeight="1" thickTop="1">
      <c r="A9" s="358"/>
      <c r="B9" s="1888" t="s">
        <v>1097</v>
      </c>
      <c r="C9" s="1888"/>
      <c r="D9" s="1888"/>
      <c r="E9" s="1888"/>
      <c r="F9" s="1881" t="s">
        <v>1098</v>
      </c>
      <c r="G9" s="1881"/>
      <c r="H9" s="1881"/>
      <c r="I9" s="1881"/>
      <c r="J9" s="1881"/>
      <c r="K9" s="1881"/>
    </row>
    <row r="10" spans="1:34" ht="25.15" customHeight="1">
      <c r="A10" s="358"/>
      <c r="B10" s="1889"/>
      <c r="C10" s="1889"/>
      <c r="D10" s="1889"/>
      <c r="E10" s="1889"/>
      <c r="F10" s="1803" t="s">
        <v>1099</v>
      </c>
      <c r="G10" s="1803"/>
      <c r="H10" s="1803"/>
      <c r="I10" s="1803"/>
      <c r="J10" s="1803"/>
      <c r="K10" s="1803"/>
    </row>
    <row r="11" spans="1:34" ht="25.15" customHeight="1">
      <c r="A11" s="358"/>
      <c r="B11" s="1889"/>
      <c r="C11" s="1889"/>
      <c r="D11" s="1889"/>
      <c r="E11" s="1889"/>
      <c r="F11" s="1803" t="s">
        <v>1100</v>
      </c>
      <c r="G11" s="1803"/>
      <c r="H11" s="1803"/>
      <c r="I11" s="1803"/>
      <c r="J11" s="1803"/>
      <c r="K11" s="1803"/>
    </row>
    <row r="12" spans="1:34" ht="25.15" customHeight="1">
      <c r="A12" s="358"/>
      <c r="B12" s="1889"/>
      <c r="C12" s="1889"/>
      <c r="D12" s="1889"/>
      <c r="E12" s="1889"/>
      <c r="F12" s="1803" t="s">
        <v>1101</v>
      </c>
      <c r="G12" s="1803"/>
      <c r="H12" s="1803"/>
      <c r="I12" s="1803"/>
      <c r="J12" s="1803"/>
      <c r="K12" s="1803"/>
    </row>
    <row r="13" spans="1:34" ht="25.15" customHeight="1">
      <c r="A13" s="358"/>
      <c r="B13" s="1889" t="s">
        <v>1102</v>
      </c>
      <c r="C13" s="1889"/>
      <c r="D13" s="1889"/>
      <c r="E13" s="1889"/>
      <c r="F13" s="1803" t="s">
        <v>1103</v>
      </c>
      <c r="G13" s="1803"/>
      <c r="H13" s="1803"/>
      <c r="I13" s="1803"/>
      <c r="J13" s="1803"/>
      <c r="K13" s="1803"/>
    </row>
    <row r="14" spans="1:34" ht="25.15" customHeight="1">
      <c r="A14" s="358"/>
      <c r="B14" s="1889"/>
      <c r="C14" s="1889"/>
      <c r="D14" s="1889"/>
      <c r="E14" s="1889"/>
      <c r="F14" s="1803"/>
      <c r="G14" s="1803"/>
      <c r="H14" s="1803"/>
      <c r="I14" s="1803"/>
      <c r="J14" s="1803"/>
      <c r="K14" s="1803"/>
    </row>
    <row r="15" spans="1:34" ht="25.15" customHeight="1">
      <c r="A15" s="358"/>
      <c r="B15" s="1889"/>
      <c r="C15" s="1889"/>
      <c r="D15" s="1889"/>
      <c r="E15" s="1889"/>
      <c r="F15" s="1803"/>
      <c r="G15" s="1803"/>
      <c r="H15" s="1803"/>
      <c r="I15" s="1803"/>
      <c r="J15" s="1803"/>
      <c r="K15" s="1803"/>
    </row>
    <row r="16" spans="1:34" ht="25.15" customHeight="1">
      <c r="A16" s="358"/>
      <c r="B16" s="1889"/>
      <c r="C16" s="1889"/>
      <c r="D16" s="1889"/>
      <c r="E16" s="1889"/>
      <c r="F16" s="1803"/>
      <c r="G16" s="1803"/>
      <c r="H16" s="1803"/>
      <c r="I16" s="1803"/>
      <c r="J16" s="1803"/>
      <c r="K16" s="1803"/>
    </row>
    <row r="17" spans="1:34" ht="62.1" customHeight="1">
      <c r="A17" s="358"/>
      <c r="B17" s="1816" t="s">
        <v>1104</v>
      </c>
      <c r="C17" s="1816"/>
      <c r="D17" s="1816"/>
      <c r="E17" s="1816"/>
      <c r="F17" s="1816"/>
      <c r="G17" s="1816"/>
      <c r="H17" s="1816"/>
      <c r="I17" s="1816"/>
      <c r="J17" s="1816"/>
      <c r="K17" s="1816"/>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row>
    <row r="18" spans="1:34" ht="20.100000000000001" customHeight="1">
      <c r="A18" s="358"/>
      <c r="B18" s="364"/>
      <c r="C18" s="364"/>
      <c r="D18" s="364"/>
      <c r="E18" s="364"/>
      <c r="F18" s="364"/>
      <c r="G18" s="364"/>
      <c r="H18" s="364"/>
      <c r="I18" s="364"/>
      <c r="J18" s="364"/>
      <c r="K18" s="364"/>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row>
    <row r="19" spans="1:34" s="349" customFormat="1" ht="22.5" customHeight="1">
      <c r="A19" s="354"/>
      <c r="B19" s="349" t="s">
        <v>1105</v>
      </c>
      <c r="M19" s="350"/>
      <c r="N19" s="350"/>
      <c r="Q19" s="363"/>
    </row>
    <row r="20" spans="1:34" ht="24" customHeight="1" thickBot="1">
      <c r="A20" s="358"/>
      <c r="B20" s="1795" t="s">
        <v>1106</v>
      </c>
      <c r="C20" s="1795"/>
      <c r="D20" s="1795"/>
      <c r="E20" s="1795"/>
      <c r="F20" s="1795"/>
      <c r="G20" s="1822" t="s">
        <v>1107</v>
      </c>
      <c r="H20" s="1822"/>
      <c r="I20" s="1822"/>
      <c r="J20" s="1822"/>
    </row>
    <row r="21" spans="1:34" ht="25.15" customHeight="1" thickTop="1">
      <c r="A21" s="358"/>
      <c r="B21" s="1810" t="s">
        <v>1097</v>
      </c>
      <c r="C21" s="1810"/>
      <c r="D21" s="1810"/>
      <c r="E21" s="1810"/>
      <c r="F21" s="1810"/>
      <c r="G21" s="1890">
        <f>COUNTIF(別紙１③!H7:H500,"L")</f>
        <v>2</v>
      </c>
      <c r="H21" s="1890"/>
      <c r="I21" s="1890"/>
      <c r="J21" s="1890"/>
    </row>
    <row r="22" spans="1:34" ht="25.15" customHeight="1">
      <c r="A22" s="358"/>
      <c r="B22" s="1802" t="s">
        <v>1108</v>
      </c>
      <c r="C22" s="1802"/>
      <c r="D22" s="1802"/>
      <c r="E22" s="1802"/>
      <c r="F22" s="1802"/>
      <c r="G22" s="1891">
        <v>5</v>
      </c>
      <c r="H22" s="1891"/>
      <c r="I22" s="1891"/>
      <c r="J22" s="1891"/>
    </row>
    <row r="23" spans="1:34" ht="25.15" customHeight="1">
      <c r="A23" s="358"/>
      <c r="B23" s="1802" t="s">
        <v>1109</v>
      </c>
      <c r="C23" s="1802"/>
      <c r="D23" s="1802"/>
      <c r="E23" s="1802"/>
      <c r="F23" s="1802"/>
      <c r="G23" s="1892">
        <f>SUM(G21:J22)</f>
        <v>7</v>
      </c>
      <c r="H23" s="1892"/>
      <c r="I23" s="1892"/>
      <c r="J23" s="1892"/>
    </row>
    <row r="24" spans="1:34" ht="23.25" customHeight="1">
      <c r="A24" s="358"/>
      <c r="B24" s="372" t="s">
        <v>1133</v>
      </c>
      <c r="C24" s="372"/>
      <c r="D24" s="372"/>
      <c r="E24" s="372"/>
      <c r="F24" s="372"/>
      <c r="G24" s="372"/>
      <c r="H24" s="372"/>
      <c r="I24" s="372"/>
      <c r="J24" s="372"/>
      <c r="L24" s="376">
        <f>COUNTIF(別紙１③!H7:H500,"A")+COUNTIF(別紙１③!H7:H500,"B")+COUNTIF(別紙１③!H7:H500,"L")+G22</f>
        <v>16</v>
      </c>
    </row>
    <row r="25" spans="1:34" ht="22.5" customHeight="1">
      <c r="A25" s="358"/>
      <c r="B25" s="372" t="s">
        <v>1131</v>
      </c>
      <c r="C25" s="375"/>
      <c r="D25" s="375"/>
      <c r="E25" s="377">
        <f>ROUNDDOWN((G23/L24)*100,0)</f>
        <v>43</v>
      </c>
      <c r="F25" s="378" t="s">
        <v>1137</v>
      </c>
      <c r="G25" s="372" t="s">
        <v>1132</v>
      </c>
      <c r="H25" s="374"/>
      <c r="I25" s="374"/>
      <c r="J25" s="374"/>
    </row>
    <row r="26" spans="1:34" ht="13.5" customHeight="1">
      <c r="A26" s="358"/>
      <c r="B26" s="372"/>
      <c r="C26" s="375"/>
      <c r="D26" s="375"/>
      <c r="E26" s="375"/>
      <c r="F26" s="372"/>
      <c r="G26" s="372"/>
      <c r="H26" s="374"/>
      <c r="I26" s="374"/>
      <c r="J26" s="374"/>
    </row>
    <row r="27" spans="1:34" ht="102" customHeight="1">
      <c r="A27" s="358"/>
      <c r="B27" s="1816" t="s">
        <v>1110</v>
      </c>
      <c r="C27" s="1816"/>
      <c r="D27" s="1816"/>
      <c r="E27" s="1816"/>
      <c r="F27" s="1816"/>
      <c r="G27" s="1816"/>
      <c r="H27" s="1816"/>
      <c r="I27" s="1816"/>
      <c r="J27" s="1816"/>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 ht="20.100000000000001" customHeight="1">
      <c r="A28" s="358"/>
      <c r="B28" s="364"/>
      <c r="C28" s="364"/>
      <c r="D28" s="364"/>
      <c r="E28" s="364"/>
      <c r="F28" s="364"/>
      <c r="G28" s="364"/>
      <c r="H28" s="364"/>
      <c r="I28" s="364"/>
      <c r="J28" s="364"/>
      <c r="K28" s="364"/>
      <c r="L28" s="364"/>
      <c r="M28" s="364"/>
      <c r="N28" s="364"/>
      <c r="O28" s="352"/>
      <c r="P28" s="352"/>
      <c r="Q28" s="352"/>
      <c r="R28" s="352"/>
      <c r="S28" s="352"/>
      <c r="T28" s="352"/>
      <c r="U28" s="352"/>
      <c r="V28" s="352"/>
      <c r="W28" s="352"/>
      <c r="X28" s="352"/>
      <c r="Y28" s="352"/>
      <c r="Z28" s="352"/>
      <c r="AA28" s="352"/>
      <c r="AB28" s="352"/>
      <c r="AC28" s="352"/>
      <c r="AD28" s="352"/>
      <c r="AE28" s="352"/>
      <c r="AF28" s="352"/>
      <c r="AG28" s="352"/>
      <c r="AH28" s="352"/>
    </row>
    <row r="29" spans="1:34" s="349" customFormat="1" ht="22.5" customHeight="1">
      <c r="A29" s="354"/>
      <c r="B29" s="349" t="s">
        <v>1111</v>
      </c>
      <c r="M29" s="350"/>
      <c r="N29" s="350"/>
      <c r="Q29" s="363"/>
    </row>
    <row r="30" spans="1:34" ht="24" customHeight="1" thickBot="1">
      <c r="A30" s="358"/>
      <c r="B30" s="1795" t="s">
        <v>992</v>
      </c>
      <c r="C30" s="1795"/>
      <c r="D30" s="1822"/>
      <c r="E30" s="1822"/>
      <c r="F30" s="1822"/>
      <c r="G30" s="1822"/>
      <c r="H30" s="1822" t="s">
        <v>992</v>
      </c>
      <c r="I30" s="1822"/>
      <c r="J30" s="1822"/>
      <c r="K30" s="1822"/>
      <c r="L30" s="1822"/>
      <c r="M30" s="1822"/>
    </row>
    <row r="31" spans="1:34" ht="23.85" customHeight="1" thickTop="1">
      <c r="A31" s="358"/>
      <c r="B31" s="1806" t="s">
        <v>1125</v>
      </c>
      <c r="C31" s="1807"/>
      <c r="D31" s="1893" t="s">
        <v>1112</v>
      </c>
      <c r="E31" s="1893"/>
      <c r="F31" s="1893"/>
      <c r="G31" s="1893"/>
      <c r="H31" s="1815" t="s">
        <v>71</v>
      </c>
      <c r="I31" s="1815"/>
      <c r="J31" s="1894" t="s">
        <v>1113</v>
      </c>
      <c r="K31" s="1894"/>
      <c r="L31" s="1894"/>
      <c r="M31" s="1894"/>
    </row>
    <row r="32" spans="1:34" ht="24" customHeight="1">
      <c r="A32" s="358"/>
      <c r="B32" s="1815" t="s">
        <v>1125</v>
      </c>
      <c r="C32" s="1815"/>
      <c r="D32" s="1895" t="s">
        <v>1114</v>
      </c>
      <c r="E32" s="1895"/>
      <c r="F32" s="1895"/>
      <c r="G32" s="1895"/>
      <c r="H32" s="1811" t="s">
        <v>1125</v>
      </c>
      <c r="I32" s="1812"/>
      <c r="J32" s="1877" t="s">
        <v>1844</v>
      </c>
      <c r="K32" s="1878"/>
      <c r="L32" s="1878"/>
      <c r="M32" s="1879"/>
    </row>
    <row r="33" spans="1:34" ht="24" customHeight="1">
      <c r="A33" s="358"/>
      <c r="B33" s="1815" t="s">
        <v>71</v>
      </c>
      <c r="C33" s="1815"/>
      <c r="D33" s="1895" t="s">
        <v>1115</v>
      </c>
      <c r="E33" s="1895"/>
      <c r="F33" s="1895"/>
      <c r="G33" s="1895"/>
      <c r="H33" s="1813"/>
      <c r="I33" s="1814"/>
      <c r="J33" s="1874" t="s">
        <v>1843</v>
      </c>
      <c r="K33" s="1875"/>
      <c r="L33" s="1875"/>
      <c r="M33" s="1876"/>
    </row>
    <row r="34" spans="1:34" ht="75.2" customHeight="1">
      <c r="A34" s="358"/>
      <c r="B34" s="1870" t="s">
        <v>1116</v>
      </c>
      <c r="C34" s="1870"/>
      <c r="D34" s="1870"/>
      <c r="E34" s="1870"/>
      <c r="F34" s="1870"/>
      <c r="G34" s="1870"/>
      <c r="H34" s="1870"/>
      <c r="I34" s="1870"/>
      <c r="J34" s="1870"/>
      <c r="K34" s="1870"/>
      <c r="L34" s="1870"/>
      <c r="M34" s="1870"/>
    </row>
    <row r="35" spans="1:34" ht="40.15" customHeight="1">
      <c r="A35" s="358"/>
      <c r="B35" s="1805" t="s">
        <v>1000</v>
      </c>
      <c r="C35" s="1805"/>
      <c r="D35" s="1805"/>
      <c r="E35" s="1805"/>
      <c r="F35" s="1805"/>
      <c r="G35" s="1805"/>
      <c r="H35" s="1805"/>
      <c r="I35" s="1805"/>
      <c r="J35" s="1805"/>
      <c r="K35" s="1805"/>
      <c r="L35" s="1805"/>
      <c r="M35" s="1805"/>
      <c r="N35" s="352"/>
      <c r="O35" s="352"/>
      <c r="P35" s="352"/>
      <c r="Q35" s="352"/>
      <c r="R35" s="352"/>
      <c r="S35" s="352"/>
      <c r="T35" s="352"/>
      <c r="U35" s="352"/>
      <c r="V35" s="352"/>
      <c r="W35" s="352"/>
      <c r="X35" s="352"/>
      <c r="Y35" s="352"/>
      <c r="Z35" s="352"/>
      <c r="AA35" s="352"/>
      <c r="AB35" s="352"/>
      <c r="AC35" s="352"/>
      <c r="AD35" s="352"/>
      <c r="AE35" s="352"/>
      <c r="AF35" s="352"/>
      <c r="AG35" s="352"/>
      <c r="AH35" s="352"/>
    </row>
    <row r="36" spans="1:34" ht="20.100000000000001" customHeight="1">
      <c r="A36" s="358"/>
      <c r="B36" s="364"/>
      <c r="C36" s="364"/>
      <c r="D36" s="364"/>
      <c r="E36" s="364"/>
      <c r="F36" s="364"/>
      <c r="G36" s="364"/>
      <c r="H36" s="364"/>
      <c r="I36" s="364"/>
      <c r="J36" s="364"/>
      <c r="K36" s="364"/>
      <c r="L36" s="364"/>
      <c r="M36" s="364"/>
      <c r="N36" s="364"/>
      <c r="O36" s="352"/>
      <c r="P36" s="352"/>
      <c r="Q36" s="352"/>
      <c r="R36" s="352"/>
      <c r="S36" s="352"/>
      <c r="T36" s="352"/>
      <c r="U36" s="352"/>
      <c r="V36" s="352"/>
      <c r="W36" s="352"/>
      <c r="X36" s="352"/>
      <c r="Y36" s="352"/>
      <c r="Z36" s="352"/>
      <c r="AA36" s="352"/>
      <c r="AB36" s="352"/>
      <c r="AC36" s="352"/>
      <c r="AD36" s="352"/>
      <c r="AE36" s="352"/>
      <c r="AF36" s="352"/>
      <c r="AG36" s="352"/>
      <c r="AH36" s="352"/>
    </row>
    <row r="37" spans="1:34" s="349" customFormat="1" ht="22.5" customHeight="1">
      <c r="A37" s="354"/>
      <c r="B37" s="349" t="s">
        <v>1117</v>
      </c>
      <c r="M37" s="350"/>
      <c r="N37" s="350"/>
      <c r="Q37" s="363"/>
    </row>
    <row r="38" spans="1:34" ht="24" customHeight="1" thickBot="1">
      <c r="A38" s="358"/>
      <c r="B38" s="1795" t="s">
        <v>992</v>
      </c>
      <c r="C38" s="1795"/>
      <c r="D38" s="1822" t="s">
        <v>1118</v>
      </c>
      <c r="E38" s="1822"/>
      <c r="F38" s="1822"/>
      <c r="G38" s="1822"/>
      <c r="H38" s="1822" t="s">
        <v>992</v>
      </c>
      <c r="I38" s="1822"/>
      <c r="J38" s="1822" t="s">
        <v>1118</v>
      </c>
      <c r="K38" s="1822"/>
      <c r="L38" s="1822"/>
      <c r="M38" s="1822"/>
    </row>
    <row r="39" spans="1:34" ht="24" customHeight="1" thickTop="1">
      <c r="A39" s="358"/>
      <c r="B39" s="1806" t="s">
        <v>1125</v>
      </c>
      <c r="C39" s="1807"/>
      <c r="D39" s="1833" t="s">
        <v>1119</v>
      </c>
      <c r="E39" s="1833"/>
      <c r="F39" s="1833"/>
      <c r="G39" s="1833"/>
      <c r="H39" s="1815" t="s">
        <v>71</v>
      </c>
      <c r="I39" s="1815"/>
      <c r="J39" s="1834" t="s">
        <v>1120</v>
      </c>
      <c r="K39" s="1834"/>
      <c r="L39" s="1834"/>
      <c r="M39" s="1834"/>
    </row>
    <row r="40" spans="1:34" ht="23.85" customHeight="1">
      <c r="A40" s="358"/>
      <c r="B40" s="1815" t="s">
        <v>1125</v>
      </c>
      <c r="C40" s="1815"/>
      <c r="D40" s="1835" t="s">
        <v>1006</v>
      </c>
      <c r="E40" s="1835"/>
      <c r="F40" s="1835"/>
      <c r="G40" s="1835"/>
      <c r="H40" s="1815" t="s">
        <v>1125</v>
      </c>
      <c r="I40" s="1815"/>
      <c r="J40" s="1836" t="s">
        <v>1121</v>
      </c>
      <c r="K40" s="1836"/>
      <c r="L40" s="1836"/>
      <c r="M40" s="1836"/>
    </row>
    <row r="41" spans="1:34" ht="23.85" customHeight="1">
      <c r="A41" s="358"/>
      <c r="B41" s="1815" t="s">
        <v>71</v>
      </c>
      <c r="C41" s="1815"/>
      <c r="D41" s="1835" t="s">
        <v>1008</v>
      </c>
      <c r="E41" s="1835"/>
      <c r="F41" s="1835"/>
      <c r="G41" s="1835"/>
      <c r="H41" s="1811" t="s">
        <v>1125</v>
      </c>
      <c r="I41" s="1812"/>
      <c r="J41" s="1877" t="s">
        <v>1844</v>
      </c>
      <c r="K41" s="1878"/>
      <c r="L41" s="1878"/>
      <c r="M41" s="1879"/>
    </row>
    <row r="42" spans="1:34" ht="24" customHeight="1">
      <c r="A42" s="358"/>
      <c r="B42" s="1815" t="s">
        <v>1125</v>
      </c>
      <c r="C42" s="1815"/>
      <c r="D42" s="1835" t="s">
        <v>1122</v>
      </c>
      <c r="E42" s="1835"/>
      <c r="F42" s="1835"/>
      <c r="G42" s="1835"/>
      <c r="H42" s="1808"/>
      <c r="I42" s="1809"/>
      <c r="J42" s="1898" t="s">
        <v>1845</v>
      </c>
      <c r="K42" s="1899"/>
      <c r="L42" s="1899"/>
      <c r="M42" s="1900"/>
    </row>
    <row r="43" spans="1:34" ht="24" customHeight="1">
      <c r="A43" s="358"/>
      <c r="B43" s="1815" t="s">
        <v>71</v>
      </c>
      <c r="C43" s="1815"/>
      <c r="D43" s="1835" t="s">
        <v>1123</v>
      </c>
      <c r="E43" s="1835"/>
      <c r="F43" s="1835"/>
      <c r="G43" s="1835"/>
      <c r="H43" s="1813"/>
      <c r="I43" s="1814"/>
      <c r="J43" s="1874"/>
      <c r="K43" s="1875"/>
      <c r="L43" s="1875"/>
      <c r="M43" s="1876"/>
    </row>
    <row r="44" spans="1:34" ht="250.5" customHeight="1">
      <c r="A44" s="358"/>
      <c r="B44" s="1896" t="s">
        <v>1124</v>
      </c>
      <c r="C44" s="1897"/>
      <c r="D44" s="1897"/>
      <c r="E44" s="1897"/>
      <c r="F44" s="1897"/>
      <c r="G44" s="1897"/>
      <c r="H44" s="1897"/>
      <c r="I44" s="1897"/>
      <c r="J44" s="1897"/>
      <c r="K44" s="1897"/>
      <c r="L44" s="1897"/>
      <c r="M44" s="1897"/>
    </row>
    <row r="45" spans="1:34" ht="20.100000000000001" customHeight="1"/>
  </sheetData>
  <mergeCells count="63">
    <mergeCell ref="B44:M44"/>
    <mergeCell ref="B41:C41"/>
    <mergeCell ref="D41:G41"/>
    <mergeCell ref="H41:I43"/>
    <mergeCell ref="B42:C42"/>
    <mergeCell ref="D42:G42"/>
    <mergeCell ref="B43:C43"/>
    <mergeCell ref="D43:G43"/>
    <mergeCell ref="J41:M41"/>
    <mergeCell ref="J42:M43"/>
    <mergeCell ref="B39:C39"/>
    <mergeCell ref="D39:G39"/>
    <mergeCell ref="H39:I39"/>
    <mergeCell ref="J39:M39"/>
    <mergeCell ref="B40:C40"/>
    <mergeCell ref="D40:G40"/>
    <mergeCell ref="H40:I40"/>
    <mergeCell ref="J40:M40"/>
    <mergeCell ref="B34:M34"/>
    <mergeCell ref="B35:M35"/>
    <mergeCell ref="B38:C38"/>
    <mergeCell ref="D38:G38"/>
    <mergeCell ref="H38:I38"/>
    <mergeCell ref="J38:M38"/>
    <mergeCell ref="B31:C31"/>
    <mergeCell ref="D31:G31"/>
    <mergeCell ref="H31:I31"/>
    <mergeCell ref="J31:M31"/>
    <mergeCell ref="B32:C32"/>
    <mergeCell ref="D32:G32"/>
    <mergeCell ref="H32:I33"/>
    <mergeCell ref="B33:C33"/>
    <mergeCell ref="D33:G33"/>
    <mergeCell ref="J32:M32"/>
    <mergeCell ref="J33:M33"/>
    <mergeCell ref="B23:F23"/>
    <mergeCell ref="G23:J23"/>
    <mergeCell ref="B27:J27"/>
    <mergeCell ref="B30:C30"/>
    <mergeCell ref="D30:G30"/>
    <mergeCell ref="H30:I30"/>
    <mergeCell ref="J30:M30"/>
    <mergeCell ref="B20:F20"/>
    <mergeCell ref="G20:J20"/>
    <mergeCell ref="B21:F21"/>
    <mergeCell ref="G21:J21"/>
    <mergeCell ref="B22:F22"/>
    <mergeCell ref="G22:J22"/>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s>
  <phoneticPr fontId="3"/>
  <dataValidations count="1">
    <dataValidation type="list" allowBlank="1" showInputMessage="1" showErrorMessage="1" prompt="該当する場合「○」を記載" sqref="C32:C33 B31:B33 H31:I33 C40:C43 B39:B43 H39:H41 I39:I40">
      <formula1>"　,○,"</formula1>
    </dataValidation>
  </dataValidations>
  <printOptions horizontalCentered="1"/>
  <pageMargins left="0.59055118110236227" right="0.31496062992125984" top="0.55118110236220474" bottom="0.15748031496062992" header="0.31496062992125984" footer="0.31496062992125984"/>
  <pageSetup paperSize="9" scale="60" orientation="portrait"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
  <sheetViews>
    <sheetView showGridLines="0" view="pageBreakPreview" zoomScaleNormal="100" zoomScaleSheetLayoutView="100" workbookViewId="0">
      <selection activeCell="Z22" sqref="Z22:AE22"/>
    </sheetView>
  </sheetViews>
  <sheetFormatPr defaultRowHeight="13.5"/>
  <cols>
    <col min="1" max="2" width="2.625" style="92" customWidth="1"/>
    <col min="3" max="9" width="3" style="92" customWidth="1"/>
    <col min="10" max="32" width="2.625" style="92" customWidth="1"/>
    <col min="33" max="33" width="1.25" style="92" customWidth="1"/>
    <col min="34" max="51" width="2.625" style="92" customWidth="1"/>
  </cols>
  <sheetData>
    <row r="1" spans="1:33" s="89" customFormat="1" ht="15.6" customHeight="1">
      <c r="A1" s="94" t="s">
        <v>1926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s="92" customFormat="1" ht="15.6" customHeight="1">
      <c r="Z3" s="1906" t="s">
        <v>1226</v>
      </c>
      <c r="AA3" s="1906"/>
      <c r="AB3" s="1906"/>
      <c r="AC3" s="1906"/>
      <c r="AD3" s="1906"/>
      <c r="AE3" s="1906"/>
    </row>
    <row r="4" spans="1:33" ht="15.6" customHeight="1">
      <c r="Z4" s="1906" t="s">
        <v>1227</v>
      </c>
      <c r="AA4" s="1906"/>
      <c r="AB4" s="1906"/>
      <c r="AC4" s="1906"/>
      <c r="AD4" s="1906"/>
      <c r="AE4" s="1906"/>
      <c r="AG4" s="439"/>
    </row>
    <row r="5" spans="1:33" ht="15.6" customHeight="1">
      <c r="A5" s="92" t="s">
        <v>173</v>
      </c>
      <c r="B5" s="92" t="s">
        <v>1910</v>
      </c>
      <c r="M5" s="436"/>
    </row>
    <row r="6" spans="1:33" ht="15.6" customHeight="1"/>
    <row r="7" spans="1:33" ht="15.6" customHeight="1">
      <c r="X7" s="1907" t="str">
        <f>はじめに!D6</f>
        <v>中山間　太郎</v>
      </c>
      <c r="Y7" s="1907"/>
      <c r="Z7" s="1907"/>
      <c r="AA7" s="1907"/>
      <c r="AB7" s="1907"/>
      <c r="AC7" s="1907"/>
      <c r="AD7" s="1907"/>
      <c r="AE7" s="1907"/>
      <c r="AF7" s="1907"/>
    </row>
    <row r="8" spans="1:33" ht="15.6" customHeight="1">
      <c r="W8" s="1906"/>
      <c r="X8" s="1906"/>
      <c r="Y8" s="1906"/>
      <c r="Z8" s="1906"/>
      <c r="AA8" s="1906"/>
      <c r="AB8" s="1906"/>
      <c r="AC8" s="1906"/>
      <c r="AD8" s="1906"/>
      <c r="AE8" s="1906"/>
      <c r="AF8" s="1906"/>
    </row>
    <row r="9" spans="1:33" ht="15.6" customHeight="1">
      <c r="W9" s="439"/>
      <c r="X9" s="439"/>
      <c r="Y9" s="439"/>
      <c r="Z9" s="439"/>
      <c r="AA9" s="439"/>
      <c r="AB9" s="439"/>
      <c r="AC9" s="439"/>
      <c r="AD9" s="439"/>
      <c r="AE9" s="439"/>
      <c r="AF9" s="439"/>
    </row>
    <row r="10" spans="1:33" ht="15.6" customHeight="1"/>
    <row r="11" spans="1:33" ht="15.6" customHeight="1">
      <c r="A11" s="1654" t="s">
        <v>1163</v>
      </c>
      <c r="B11" s="1654"/>
      <c r="C11" s="1654"/>
      <c r="D11" s="1654"/>
      <c r="E11" s="1654"/>
      <c r="F11" s="1654"/>
      <c r="G11" s="1654"/>
      <c r="H11" s="1654"/>
      <c r="I11" s="1654"/>
      <c r="J11" s="1654"/>
      <c r="K11" s="1654"/>
      <c r="L11" s="1654"/>
      <c r="M11" s="1654"/>
      <c r="N11" s="1654"/>
      <c r="O11" s="1654"/>
      <c r="P11" s="1654"/>
      <c r="Q11" s="1654"/>
      <c r="R11" s="1654"/>
      <c r="S11" s="1654"/>
      <c r="T11" s="1654"/>
      <c r="U11" s="1654"/>
      <c r="V11" s="1654"/>
      <c r="W11" s="1654"/>
      <c r="X11" s="1654"/>
      <c r="Y11" s="1654"/>
      <c r="Z11" s="1654"/>
      <c r="AA11" s="1654"/>
      <c r="AB11" s="1654"/>
      <c r="AC11" s="1654"/>
      <c r="AD11" s="1654"/>
      <c r="AE11" s="1654"/>
      <c r="AF11" s="1654"/>
      <c r="AG11" s="1654"/>
    </row>
    <row r="12" spans="1:33" ht="15.6" customHeight="1"/>
    <row r="13" spans="1:33" ht="15.6" customHeight="1"/>
    <row r="14" spans="1:33" ht="15.6" customHeight="1">
      <c r="B14" s="1710" t="s">
        <v>1929</v>
      </c>
      <c r="C14" s="1901"/>
      <c r="D14" s="1901"/>
      <c r="E14" s="1901"/>
      <c r="F14" s="1901"/>
      <c r="G14" s="1901"/>
      <c r="H14" s="1901"/>
      <c r="I14" s="1901"/>
      <c r="J14" s="1901"/>
      <c r="K14" s="1901"/>
      <c r="L14" s="1901"/>
      <c r="M14" s="1901"/>
      <c r="N14" s="1901"/>
      <c r="O14" s="1901"/>
      <c r="P14" s="1901"/>
      <c r="Q14" s="1901"/>
      <c r="R14" s="1901"/>
      <c r="S14" s="1901"/>
      <c r="T14" s="1901"/>
      <c r="U14" s="1901"/>
      <c r="V14" s="1901"/>
      <c r="W14" s="1901"/>
      <c r="X14" s="1901"/>
      <c r="Y14" s="1901"/>
      <c r="Z14" s="1901"/>
      <c r="AA14" s="1901"/>
      <c r="AB14" s="1901"/>
      <c r="AC14" s="1901"/>
      <c r="AD14" s="1901"/>
      <c r="AE14" s="1901"/>
      <c r="AF14" s="1901"/>
    </row>
    <row r="15" spans="1:33" ht="15.6" customHeight="1">
      <c r="B15" s="1901"/>
      <c r="C15" s="1901"/>
      <c r="D15" s="1901"/>
      <c r="E15" s="1901"/>
      <c r="F15" s="1901"/>
      <c r="G15" s="1901"/>
      <c r="H15" s="1901"/>
      <c r="I15" s="1901"/>
      <c r="J15" s="1901"/>
      <c r="K15" s="1901"/>
      <c r="L15" s="1901"/>
      <c r="M15" s="1901"/>
      <c r="N15" s="1901"/>
      <c r="O15" s="1901"/>
      <c r="P15" s="1901"/>
      <c r="Q15" s="1901"/>
      <c r="R15" s="1901"/>
      <c r="S15" s="1901"/>
      <c r="T15" s="1901"/>
      <c r="U15" s="1901"/>
      <c r="V15" s="1901"/>
      <c r="W15" s="1901"/>
      <c r="X15" s="1901"/>
      <c r="Y15" s="1901"/>
      <c r="Z15" s="1901"/>
      <c r="AA15" s="1901"/>
      <c r="AB15" s="1901"/>
      <c r="AC15" s="1901"/>
      <c r="AD15" s="1901"/>
      <c r="AE15" s="1901"/>
      <c r="AF15" s="1901"/>
    </row>
    <row r="16" spans="1:33" ht="15.6" customHeight="1">
      <c r="B16" s="1901"/>
      <c r="C16" s="1901"/>
      <c r="D16" s="1901"/>
      <c r="E16" s="1901"/>
      <c r="F16" s="1901"/>
      <c r="G16" s="1901"/>
      <c r="H16" s="1901"/>
      <c r="I16" s="1901"/>
      <c r="J16" s="1901"/>
      <c r="K16" s="1901"/>
      <c r="L16" s="1901"/>
      <c r="M16" s="1901"/>
      <c r="N16" s="1901"/>
      <c r="O16" s="1901"/>
      <c r="P16" s="1901"/>
      <c r="Q16" s="1901"/>
      <c r="R16" s="1901"/>
      <c r="S16" s="1901"/>
      <c r="T16" s="1901"/>
      <c r="U16" s="1901"/>
      <c r="V16" s="1901"/>
      <c r="W16" s="1901"/>
      <c r="X16" s="1901"/>
      <c r="Y16" s="1901"/>
      <c r="Z16" s="1901"/>
      <c r="AA16" s="1901"/>
      <c r="AB16" s="1901"/>
      <c r="AC16" s="1901"/>
      <c r="AD16" s="1901"/>
      <c r="AE16" s="1901"/>
      <c r="AF16" s="1901"/>
    </row>
    <row r="17" spans="1:33" ht="15.6" customHeight="1">
      <c r="B17" s="1901"/>
      <c r="C17" s="1901"/>
      <c r="D17" s="1901"/>
      <c r="E17" s="1901"/>
      <c r="F17" s="1901"/>
      <c r="G17" s="1901"/>
      <c r="H17" s="1901"/>
      <c r="I17" s="1901"/>
      <c r="J17" s="1901"/>
      <c r="K17" s="1901"/>
      <c r="L17" s="1901"/>
      <c r="M17" s="1901"/>
      <c r="N17" s="1901"/>
      <c r="O17" s="1901"/>
      <c r="P17" s="1901"/>
      <c r="Q17" s="1901"/>
      <c r="R17" s="1901"/>
      <c r="S17" s="1901"/>
      <c r="T17" s="1901"/>
      <c r="U17" s="1901"/>
      <c r="V17" s="1901"/>
      <c r="W17" s="1901"/>
      <c r="X17" s="1901"/>
      <c r="Y17" s="1901"/>
      <c r="Z17" s="1901"/>
      <c r="AA17" s="1901"/>
      <c r="AB17" s="1901"/>
      <c r="AC17" s="1901"/>
      <c r="AD17" s="1901"/>
      <c r="AE17" s="1901"/>
      <c r="AF17" s="1901"/>
    </row>
    <row r="18" spans="1:33" ht="15.6" customHeight="1"/>
    <row r="19" spans="1:33" ht="15.6" customHeight="1">
      <c r="A19" s="1654" t="s">
        <v>1167</v>
      </c>
      <c r="B19" s="1654"/>
      <c r="C19" s="1654"/>
      <c r="D19" s="1654"/>
      <c r="E19" s="1654"/>
      <c r="F19" s="1654"/>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row>
    <row r="20" spans="1:33" ht="15.6" customHeight="1"/>
    <row r="21" spans="1:33" ht="15.6" customHeight="1" thickBot="1">
      <c r="B21" s="1908" t="s">
        <v>1911</v>
      </c>
      <c r="C21" s="1908"/>
      <c r="D21" s="1908"/>
      <c r="E21" s="1908"/>
      <c r="F21" s="1908"/>
      <c r="G21" s="1908"/>
      <c r="H21" s="1908"/>
      <c r="I21" s="1908"/>
      <c r="J21" s="1908"/>
    </row>
    <row r="22" spans="1:33" ht="15.6" customHeight="1" thickBot="1">
      <c r="B22" s="1909" t="s">
        <v>1912</v>
      </c>
      <c r="C22" s="1910"/>
      <c r="D22" s="1910"/>
      <c r="E22" s="1910"/>
      <c r="F22" s="1910"/>
      <c r="G22" s="1910"/>
      <c r="H22" s="1910"/>
      <c r="I22" s="1910"/>
      <c r="J22" s="1910"/>
      <c r="K22" s="1911" t="str">
        <f>はじめに!D5</f>
        <v>あいうえお集落協定</v>
      </c>
      <c r="L22" s="1911"/>
      <c r="M22" s="1911"/>
      <c r="N22" s="1911"/>
      <c r="O22" s="1911"/>
      <c r="P22" s="1911"/>
      <c r="Q22" s="1911"/>
      <c r="R22" s="1911"/>
      <c r="S22" s="1910" t="s">
        <v>1913</v>
      </c>
      <c r="T22" s="1910"/>
      <c r="U22" s="1910"/>
      <c r="V22" s="1910"/>
      <c r="W22" s="1910"/>
      <c r="X22" s="1910"/>
      <c r="Y22" s="1910"/>
      <c r="Z22" s="1912">
        <f>(SUM(別紙１④!E56:E60)+SUM(別紙１④!J56:J59)+SUM(別紙１④!O56:O60)+SUM(別紙１④!T56:T58))/10000</f>
        <v>3.4312</v>
      </c>
      <c r="AA22" s="1913"/>
      <c r="AB22" s="1913"/>
      <c r="AC22" s="1913"/>
      <c r="AD22" s="1913"/>
      <c r="AE22" s="1913"/>
      <c r="AF22" s="701" t="s">
        <v>1930</v>
      </c>
    </row>
    <row r="23" spans="1:33" ht="15.6" customHeight="1" thickTop="1">
      <c r="B23" s="1922" t="s">
        <v>1915</v>
      </c>
      <c r="C23" s="1925" t="s">
        <v>1916</v>
      </c>
      <c r="D23" s="1925"/>
      <c r="E23" s="1925"/>
      <c r="F23" s="1925"/>
      <c r="G23" s="1925"/>
      <c r="H23" s="1914" t="s">
        <v>1927</v>
      </c>
      <c r="I23" s="1914"/>
      <c r="J23" s="1914"/>
      <c r="K23" s="1914"/>
      <c r="L23" s="1914"/>
      <c r="M23" s="1914"/>
      <c r="N23" s="1914"/>
      <c r="O23" s="1914"/>
      <c r="P23" s="1926"/>
      <c r="Q23" s="1928" t="s">
        <v>1917</v>
      </c>
      <c r="R23" s="1925" t="s">
        <v>1918</v>
      </c>
      <c r="S23" s="1925"/>
      <c r="T23" s="1925"/>
      <c r="U23" s="1925"/>
      <c r="V23" s="1925"/>
      <c r="W23" s="1914" t="s">
        <v>1928</v>
      </c>
      <c r="X23" s="1914"/>
      <c r="Y23" s="1914"/>
      <c r="Z23" s="1914"/>
      <c r="AA23" s="1914"/>
      <c r="AB23" s="1914"/>
      <c r="AC23" s="1914"/>
      <c r="AD23" s="1914"/>
      <c r="AE23" s="1914"/>
      <c r="AF23" s="1915"/>
    </row>
    <row r="24" spans="1:33" ht="15.6" customHeight="1">
      <c r="B24" s="1923"/>
      <c r="C24" s="1918"/>
      <c r="D24" s="1918"/>
      <c r="E24" s="1918"/>
      <c r="F24" s="1918"/>
      <c r="G24" s="1918"/>
      <c r="H24" s="1916"/>
      <c r="I24" s="1916"/>
      <c r="J24" s="1916"/>
      <c r="K24" s="1916"/>
      <c r="L24" s="1916"/>
      <c r="M24" s="1916"/>
      <c r="N24" s="1916"/>
      <c r="O24" s="1916"/>
      <c r="P24" s="1927"/>
      <c r="Q24" s="1929"/>
      <c r="R24" s="1918"/>
      <c r="S24" s="1918"/>
      <c r="T24" s="1918"/>
      <c r="U24" s="1918"/>
      <c r="V24" s="1918"/>
      <c r="W24" s="1916"/>
      <c r="X24" s="1916"/>
      <c r="Y24" s="1916"/>
      <c r="Z24" s="1916"/>
      <c r="AA24" s="1916"/>
      <c r="AB24" s="1916"/>
      <c r="AC24" s="1916"/>
      <c r="AD24" s="1916"/>
      <c r="AE24" s="1916"/>
      <c r="AF24" s="1917"/>
    </row>
    <row r="25" spans="1:33" ht="15.6" customHeight="1">
      <c r="B25" s="1923"/>
      <c r="C25" s="1918" t="s">
        <v>1919</v>
      </c>
      <c r="D25" s="1918"/>
      <c r="E25" s="1918"/>
      <c r="F25" s="1918"/>
      <c r="G25" s="1918"/>
      <c r="H25" s="1918"/>
      <c r="I25" s="1919" t="s">
        <v>1914</v>
      </c>
      <c r="J25" s="1919"/>
      <c r="K25" s="1919"/>
      <c r="L25" s="1919"/>
      <c r="M25" s="1919"/>
      <c r="N25" s="1919"/>
      <c r="O25" s="1919"/>
      <c r="P25" s="1920"/>
      <c r="Q25" s="1929"/>
      <c r="R25" s="1918" t="s">
        <v>1920</v>
      </c>
      <c r="S25" s="1918"/>
      <c r="T25" s="1918"/>
      <c r="U25" s="1918"/>
      <c r="V25" s="1918"/>
      <c r="W25" s="1918"/>
      <c r="X25" s="1918"/>
      <c r="Y25" s="1919" t="s">
        <v>1914</v>
      </c>
      <c r="Z25" s="1919"/>
      <c r="AA25" s="1919"/>
      <c r="AB25" s="1919"/>
      <c r="AC25" s="1919"/>
      <c r="AD25" s="1919"/>
      <c r="AE25" s="1919"/>
      <c r="AF25" s="1921"/>
    </row>
    <row r="26" spans="1:33" ht="15.6" customHeight="1">
      <c r="B26" s="1923"/>
      <c r="C26" s="1918" t="s">
        <v>1921</v>
      </c>
      <c r="D26" s="1918"/>
      <c r="E26" s="1918"/>
      <c r="F26" s="1918"/>
      <c r="G26" s="1918"/>
      <c r="H26" s="1918"/>
      <c r="I26" s="1918"/>
      <c r="J26" s="1931" t="s">
        <v>1922</v>
      </c>
      <c r="K26" s="1931"/>
      <c r="L26" s="1931"/>
      <c r="M26" s="1931"/>
      <c r="N26" s="1931"/>
      <c r="O26" s="1931"/>
      <c r="P26" s="1932"/>
      <c r="Q26" s="1929"/>
      <c r="R26" s="1902" t="s">
        <v>1923</v>
      </c>
      <c r="S26" s="1903"/>
      <c r="T26" s="1903"/>
      <c r="U26" s="1903"/>
      <c r="V26" s="1903"/>
      <c r="W26" s="1903"/>
      <c r="X26" s="1903"/>
      <c r="Y26" s="1904"/>
      <c r="Z26" s="1904"/>
      <c r="AA26" s="1904"/>
      <c r="AB26" s="1904"/>
      <c r="AC26" s="1904"/>
      <c r="AD26" s="1904"/>
      <c r="AE26" s="1904"/>
      <c r="AF26" s="1905"/>
    </row>
    <row r="27" spans="1:33" ht="90" customHeight="1" thickBot="1">
      <c r="B27" s="1924"/>
      <c r="C27" s="1933"/>
      <c r="D27" s="1933"/>
      <c r="E27" s="1933"/>
      <c r="F27" s="1933"/>
      <c r="G27" s="1933"/>
      <c r="H27" s="1933"/>
      <c r="I27" s="1933"/>
      <c r="J27" s="1933"/>
      <c r="K27" s="1933"/>
      <c r="L27" s="1933"/>
      <c r="M27" s="1933"/>
      <c r="N27" s="1933"/>
      <c r="O27" s="1933"/>
      <c r="P27" s="1934"/>
      <c r="Q27" s="1930"/>
      <c r="R27" s="1933"/>
      <c r="S27" s="1933"/>
      <c r="T27" s="1933"/>
      <c r="U27" s="1933"/>
      <c r="V27" s="1933"/>
      <c r="W27" s="1933"/>
      <c r="X27" s="1933"/>
      <c r="Y27" s="1933"/>
      <c r="Z27" s="1933"/>
      <c r="AA27" s="1933"/>
      <c r="AB27" s="1933"/>
      <c r="AC27" s="1933"/>
      <c r="AD27" s="1933"/>
      <c r="AE27" s="1933"/>
      <c r="AF27" s="1935"/>
    </row>
    <row r="28" spans="1:33" ht="15.6" customHeight="1"/>
    <row r="29" spans="1:33" ht="15.6" customHeight="1">
      <c r="B29" s="92" t="s">
        <v>1924</v>
      </c>
    </row>
    <row r="30" spans="1:33" ht="15.6" customHeight="1">
      <c r="E30" s="92" t="s">
        <v>1925</v>
      </c>
    </row>
    <row r="31" spans="1:33" ht="15.6" customHeight="1"/>
    <row r="32" spans="1:33" ht="15.6" customHeight="1"/>
    <row r="33" ht="15.6" customHeight="1"/>
    <row r="34" ht="15.6" customHeight="1"/>
  </sheetData>
  <mergeCells count="29">
    <mergeCell ref="I25:P25"/>
    <mergeCell ref="R25:X25"/>
    <mergeCell ref="Y25:AF25"/>
    <mergeCell ref="B23:B27"/>
    <mergeCell ref="C23:G24"/>
    <mergeCell ref="H23:P24"/>
    <mergeCell ref="Q23:Q27"/>
    <mergeCell ref="R23:V24"/>
    <mergeCell ref="C26:I26"/>
    <mergeCell ref="J26:P26"/>
    <mergeCell ref="C27:I27"/>
    <mergeCell ref="J27:P27"/>
    <mergeCell ref="R27:AF27"/>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1"/>
  <sheetViews>
    <sheetView showGridLines="0" view="pageBreakPreview" zoomScaleNormal="100" zoomScaleSheetLayoutView="100" workbookViewId="0">
      <selection activeCell="AO10" sqref="AO10"/>
    </sheetView>
  </sheetViews>
  <sheetFormatPr defaultRowHeight="13.5"/>
  <cols>
    <col min="1" max="51" width="2.625" style="92" customWidth="1"/>
  </cols>
  <sheetData>
    <row r="1" spans="1:33" s="89" customFormat="1" ht="15.6" customHeight="1">
      <c r="A1" s="94" t="s">
        <v>1895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1941" t="s">
        <v>1164</v>
      </c>
      <c r="B3" s="1941"/>
      <c r="C3" s="1941"/>
      <c r="D3" s="1941"/>
      <c r="E3" s="1941"/>
      <c r="F3" s="1941"/>
      <c r="G3" s="1941"/>
      <c r="H3" s="1941"/>
      <c r="I3" s="1941"/>
      <c r="J3" s="1941"/>
      <c r="K3" s="1941"/>
      <c r="L3" s="1941"/>
      <c r="M3" s="1941"/>
      <c r="N3" s="1941"/>
      <c r="O3" s="1941"/>
      <c r="P3" s="1941"/>
      <c r="Q3" s="1941"/>
      <c r="R3" s="1941"/>
      <c r="S3" s="1941"/>
      <c r="T3" s="1941"/>
      <c r="U3" s="1941"/>
      <c r="V3" s="1941"/>
      <c r="W3" s="1941"/>
      <c r="X3" s="1941"/>
      <c r="Y3" s="1941"/>
      <c r="Z3" s="1941"/>
      <c r="AA3" s="1941"/>
      <c r="AB3" s="1941"/>
      <c r="AC3" s="1941"/>
      <c r="AD3" s="1941"/>
      <c r="AE3" s="1941"/>
      <c r="AF3" s="1941"/>
      <c r="AG3" s="1941"/>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ht="15.6" customHeight="1">
      <c r="B5" s="436"/>
      <c r="U5" s="642" t="s">
        <v>1568</v>
      </c>
      <c r="V5" s="642"/>
      <c r="W5" s="642"/>
      <c r="X5" s="642"/>
      <c r="Y5" s="642"/>
      <c r="Z5" s="642"/>
      <c r="AA5" s="1940" t="str">
        <f>はじめに!D5</f>
        <v>あいうえお集落協定</v>
      </c>
      <c r="AB5" s="1940"/>
      <c r="AC5" s="1940"/>
      <c r="AD5" s="1940"/>
      <c r="AE5" s="1940"/>
      <c r="AF5" s="1940"/>
      <c r="AG5" s="92" t="s">
        <v>348</v>
      </c>
    </row>
    <row r="6" spans="1:33" ht="36" customHeight="1">
      <c r="A6" s="1942" t="s">
        <v>1169</v>
      </c>
      <c r="B6" s="1942"/>
      <c r="C6" s="1942" t="s">
        <v>1170</v>
      </c>
      <c r="D6" s="1942"/>
      <c r="E6" s="1942" t="s">
        <v>1171</v>
      </c>
      <c r="F6" s="1942"/>
      <c r="G6" s="1942" t="s">
        <v>1172</v>
      </c>
      <c r="H6" s="1942"/>
      <c r="I6" s="1942" t="s">
        <v>1173</v>
      </c>
      <c r="J6" s="1942"/>
      <c r="K6" s="1942"/>
      <c r="L6" s="1942"/>
      <c r="M6" s="1942" t="s">
        <v>1174</v>
      </c>
      <c r="N6" s="1942"/>
      <c r="O6" s="1942" t="s">
        <v>1175</v>
      </c>
      <c r="P6" s="1942"/>
      <c r="Q6" s="1942" t="s">
        <v>1176</v>
      </c>
      <c r="R6" s="1942"/>
      <c r="S6" s="1942"/>
      <c r="T6" s="1942"/>
      <c r="U6" s="1942" t="s">
        <v>1177</v>
      </c>
      <c r="V6" s="1942"/>
      <c r="W6" s="1942"/>
      <c r="X6" s="1942"/>
      <c r="Y6" s="1942" t="s">
        <v>1178</v>
      </c>
      <c r="Z6" s="1942"/>
      <c r="AA6" s="1942"/>
      <c r="AB6" s="1942"/>
      <c r="AC6" s="1942" t="s">
        <v>1179</v>
      </c>
      <c r="AD6" s="1942"/>
      <c r="AE6" s="1942"/>
      <c r="AF6" s="1942"/>
    </row>
    <row r="7" spans="1:33" ht="36" customHeight="1">
      <c r="A7" s="1942"/>
      <c r="B7" s="1942"/>
      <c r="C7" s="1942"/>
      <c r="D7" s="1942"/>
      <c r="E7" s="1942"/>
      <c r="F7" s="1942"/>
      <c r="G7" s="1942"/>
      <c r="H7" s="1942"/>
      <c r="I7" s="1943" t="s">
        <v>1180</v>
      </c>
      <c r="J7" s="1943"/>
      <c r="K7" s="1943" t="s">
        <v>1181</v>
      </c>
      <c r="L7" s="1943"/>
      <c r="M7" s="1942"/>
      <c r="N7" s="1942"/>
      <c r="O7" s="1942"/>
      <c r="P7" s="1942"/>
      <c r="Q7" s="1943" t="s">
        <v>1182</v>
      </c>
      <c r="R7" s="1943"/>
      <c r="S7" s="1943" t="s">
        <v>845</v>
      </c>
      <c r="T7" s="1943"/>
      <c r="U7" s="1943" t="s">
        <v>1183</v>
      </c>
      <c r="V7" s="1943"/>
      <c r="W7" s="1943" t="s">
        <v>1184</v>
      </c>
      <c r="X7" s="1943"/>
      <c r="Y7" s="1943" t="s">
        <v>1185</v>
      </c>
      <c r="Z7" s="1943"/>
      <c r="AA7" s="1943" t="s">
        <v>1186</v>
      </c>
      <c r="AB7" s="1943"/>
      <c r="AC7" s="1942"/>
      <c r="AD7" s="1942"/>
      <c r="AE7" s="1942"/>
      <c r="AF7" s="1942"/>
    </row>
    <row r="8" spans="1:33" ht="15.6" customHeight="1">
      <c r="A8" s="1936"/>
      <c r="B8" s="1936"/>
      <c r="C8" s="1936"/>
      <c r="D8" s="1936"/>
      <c r="E8" s="1936"/>
      <c r="F8" s="1936"/>
      <c r="G8" s="1936"/>
      <c r="H8" s="1936"/>
      <c r="I8" s="1936"/>
      <c r="J8" s="1936"/>
      <c r="K8" s="1936"/>
      <c r="L8" s="1936"/>
      <c r="M8" s="1936"/>
      <c r="N8" s="1936"/>
      <c r="O8" s="1936"/>
      <c r="P8" s="1936"/>
      <c r="Q8" s="1936"/>
      <c r="R8" s="1936"/>
      <c r="S8" s="1936"/>
      <c r="T8" s="1936"/>
      <c r="U8" s="1936"/>
      <c r="V8" s="1936"/>
      <c r="W8" s="1936"/>
      <c r="X8" s="1936"/>
      <c r="Y8" s="1936"/>
      <c r="Z8" s="1936"/>
      <c r="AA8" s="1936"/>
      <c r="AB8" s="1936"/>
      <c r="AC8" s="1937"/>
      <c r="AD8" s="1938"/>
      <c r="AE8" s="1938"/>
      <c r="AF8" s="1939"/>
    </row>
    <row r="9" spans="1:33" ht="15.6" customHeight="1">
      <c r="A9" s="1936"/>
      <c r="B9" s="1936"/>
      <c r="C9" s="1936"/>
      <c r="D9" s="1936"/>
      <c r="E9" s="1936"/>
      <c r="F9" s="1936"/>
      <c r="G9" s="1936"/>
      <c r="H9" s="1936"/>
      <c r="I9" s="1936"/>
      <c r="J9" s="1936"/>
      <c r="K9" s="1936"/>
      <c r="L9" s="1936"/>
      <c r="M9" s="1936"/>
      <c r="N9" s="1936"/>
      <c r="O9" s="1936"/>
      <c r="P9" s="1936"/>
      <c r="Q9" s="1936"/>
      <c r="R9" s="1936"/>
      <c r="S9" s="1936"/>
      <c r="T9" s="1936"/>
      <c r="U9" s="1936"/>
      <c r="V9" s="1936"/>
      <c r="W9" s="1936"/>
      <c r="X9" s="1936"/>
      <c r="Y9" s="1936"/>
      <c r="Z9" s="1936"/>
      <c r="AA9" s="1936"/>
      <c r="AB9" s="1936"/>
      <c r="AC9" s="1937"/>
      <c r="AD9" s="1938"/>
      <c r="AE9" s="1938"/>
      <c r="AF9" s="1939"/>
    </row>
    <row r="10" spans="1:33" ht="15.6" customHeight="1">
      <c r="A10" s="1936"/>
      <c r="B10" s="1936"/>
      <c r="C10" s="1936"/>
      <c r="D10" s="1936"/>
      <c r="E10" s="1936"/>
      <c r="F10" s="1936"/>
      <c r="G10" s="1936"/>
      <c r="H10" s="1936"/>
      <c r="I10" s="1936"/>
      <c r="J10" s="1936"/>
      <c r="K10" s="1936"/>
      <c r="L10" s="1936"/>
      <c r="M10" s="1936"/>
      <c r="N10" s="1936"/>
      <c r="O10" s="1936"/>
      <c r="P10" s="1936"/>
      <c r="Q10" s="1936"/>
      <c r="R10" s="1936"/>
      <c r="S10" s="1936"/>
      <c r="T10" s="1936"/>
      <c r="U10" s="1936"/>
      <c r="V10" s="1936"/>
      <c r="W10" s="1936"/>
      <c r="X10" s="1936"/>
      <c r="Y10" s="1936"/>
      <c r="Z10" s="1936"/>
      <c r="AA10" s="1936"/>
      <c r="AB10" s="1936"/>
      <c r="AC10" s="1937"/>
      <c r="AD10" s="1938"/>
      <c r="AE10" s="1938"/>
      <c r="AF10" s="1939"/>
    </row>
    <row r="11" spans="1:33" ht="15.6" customHeight="1">
      <c r="A11" s="1936"/>
      <c r="B11" s="1936"/>
      <c r="C11" s="1936"/>
      <c r="D11" s="1936"/>
      <c r="E11" s="1936"/>
      <c r="F11" s="1936"/>
      <c r="G11" s="1936"/>
      <c r="H11" s="1936"/>
      <c r="I11" s="1936"/>
      <c r="J11" s="1936"/>
      <c r="K11" s="1936"/>
      <c r="L11" s="1936"/>
      <c r="M11" s="1936"/>
      <c r="N11" s="1936"/>
      <c r="O11" s="1936"/>
      <c r="P11" s="1936"/>
      <c r="Q11" s="1936"/>
      <c r="R11" s="1936"/>
      <c r="S11" s="1936"/>
      <c r="T11" s="1936"/>
      <c r="U11" s="1936"/>
      <c r="V11" s="1936"/>
      <c r="W11" s="1936"/>
      <c r="X11" s="1936"/>
      <c r="Y11" s="1936"/>
      <c r="Z11" s="1936"/>
      <c r="AA11" s="1936"/>
      <c r="AB11" s="1936"/>
      <c r="AC11" s="1937"/>
      <c r="AD11" s="1938"/>
      <c r="AE11" s="1938"/>
      <c r="AF11" s="1939"/>
    </row>
    <row r="12" spans="1:33" ht="15.6" customHeight="1">
      <c r="A12" s="1936"/>
      <c r="B12" s="1936"/>
      <c r="C12" s="1936"/>
      <c r="D12" s="1936"/>
      <c r="E12" s="1936"/>
      <c r="F12" s="1936"/>
      <c r="G12" s="1936"/>
      <c r="H12" s="1936"/>
      <c r="I12" s="1936"/>
      <c r="J12" s="1936"/>
      <c r="K12" s="1936"/>
      <c r="L12" s="1936"/>
      <c r="M12" s="1936"/>
      <c r="N12" s="1936"/>
      <c r="O12" s="1936"/>
      <c r="P12" s="1936"/>
      <c r="Q12" s="1936"/>
      <c r="R12" s="1936"/>
      <c r="S12" s="1936"/>
      <c r="T12" s="1936"/>
      <c r="U12" s="1936"/>
      <c r="V12" s="1936"/>
      <c r="W12" s="1936"/>
      <c r="X12" s="1936"/>
      <c r="Y12" s="1936"/>
      <c r="Z12" s="1936"/>
      <c r="AA12" s="1936"/>
      <c r="AB12" s="1936"/>
      <c r="AC12" s="1937"/>
      <c r="AD12" s="1938"/>
      <c r="AE12" s="1938"/>
      <c r="AF12" s="1939"/>
    </row>
    <row r="13" spans="1:33" ht="15.6" customHeight="1">
      <c r="A13" s="1936"/>
      <c r="B13" s="1936"/>
      <c r="C13" s="1936"/>
      <c r="D13" s="1936"/>
      <c r="E13" s="1936"/>
      <c r="F13" s="1936"/>
      <c r="G13" s="1936"/>
      <c r="H13" s="1936"/>
      <c r="I13" s="1936"/>
      <c r="J13" s="1936"/>
      <c r="K13" s="1936"/>
      <c r="L13" s="1936"/>
      <c r="M13" s="1936"/>
      <c r="N13" s="1936"/>
      <c r="O13" s="1936"/>
      <c r="P13" s="1936"/>
      <c r="Q13" s="1936"/>
      <c r="R13" s="1936"/>
      <c r="S13" s="1936"/>
      <c r="T13" s="1936"/>
      <c r="U13" s="1936"/>
      <c r="V13" s="1936"/>
      <c r="W13" s="1936"/>
      <c r="X13" s="1936"/>
      <c r="Y13" s="1936"/>
      <c r="Z13" s="1936"/>
      <c r="AA13" s="1936"/>
      <c r="AB13" s="1936"/>
      <c r="AC13" s="1937"/>
      <c r="AD13" s="1938"/>
      <c r="AE13" s="1938"/>
      <c r="AF13" s="1939"/>
    </row>
    <row r="14" spans="1:33" ht="15.6" customHeight="1">
      <c r="A14" s="1936"/>
      <c r="B14" s="1936"/>
      <c r="C14" s="1936"/>
      <c r="D14" s="1936"/>
      <c r="E14" s="1936"/>
      <c r="F14" s="1936"/>
      <c r="G14" s="1936"/>
      <c r="H14" s="1936"/>
      <c r="I14" s="1936"/>
      <c r="J14" s="1936"/>
      <c r="K14" s="1936"/>
      <c r="L14" s="1936"/>
      <c r="M14" s="1936"/>
      <c r="N14" s="1936"/>
      <c r="O14" s="1936"/>
      <c r="P14" s="1936"/>
      <c r="Q14" s="1936"/>
      <c r="R14" s="1936"/>
      <c r="S14" s="1936"/>
      <c r="T14" s="1936"/>
      <c r="U14" s="1936"/>
      <c r="V14" s="1936"/>
      <c r="W14" s="1936"/>
      <c r="X14" s="1936"/>
      <c r="Y14" s="1936"/>
      <c r="Z14" s="1936"/>
      <c r="AA14" s="1936"/>
      <c r="AB14" s="1936"/>
      <c r="AC14" s="1937"/>
      <c r="AD14" s="1938"/>
      <c r="AE14" s="1938"/>
      <c r="AF14" s="1939"/>
    </row>
    <row r="15" spans="1:33" ht="15.6" customHeight="1">
      <c r="A15" s="1936"/>
      <c r="B15" s="1936"/>
      <c r="C15" s="1936"/>
      <c r="D15" s="1936"/>
      <c r="E15" s="1936"/>
      <c r="F15" s="1936"/>
      <c r="G15" s="1936"/>
      <c r="H15" s="1936"/>
      <c r="I15" s="1936"/>
      <c r="J15" s="1936"/>
      <c r="K15" s="1936"/>
      <c r="L15" s="1936"/>
      <c r="M15" s="1936"/>
      <c r="N15" s="1936"/>
      <c r="O15" s="1936"/>
      <c r="P15" s="1936"/>
      <c r="Q15" s="1936"/>
      <c r="R15" s="1936"/>
      <c r="S15" s="1936"/>
      <c r="T15" s="1936"/>
      <c r="U15" s="1936"/>
      <c r="V15" s="1936"/>
      <c r="W15" s="1936"/>
      <c r="X15" s="1936"/>
      <c r="Y15" s="1936"/>
      <c r="Z15" s="1936"/>
      <c r="AA15" s="1936"/>
      <c r="AB15" s="1936"/>
      <c r="AC15" s="1937"/>
      <c r="AD15" s="1938"/>
      <c r="AE15" s="1938"/>
      <c r="AF15" s="1939"/>
    </row>
    <row r="16" spans="1:33" ht="15.6" customHeight="1">
      <c r="A16" s="1936"/>
      <c r="B16" s="1936"/>
      <c r="C16" s="1936"/>
      <c r="D16" s="1936"/>
      <c r="E16" s="1936"/>
      <c r="F16" s="1936"/>
      <c r="G16" s="1936"/>
      <c r="H16" s="1936"/>
      <c r="I16" s="1936"/>
      <c r="J16" s="1936"/>
      <c r="K16" s="1936"/>
      <c r="L16" s="1936"/>
      <c r="M16" s="1936"/>
      <c r="N16" s="1936"/>
      <c r="O16" s="1936"/>
      <c r="P16" s="1936"/>
      <c r="Q16" s="1936"/>
      <c r="R16" s="1936"/>
      <c r="S16" s="1936"/>
      <c r="T16" s="1936"/>
      <c r="U16" s="1936"/>
      <c r="V16" s="1936"/>
      <c r="W16" s="1936"/>
      <c r="X16" s="1936"/>
      <c r="Y16" s="1936"/>
      <c r="Z16" s="1936"/>
      <c r="AA16" s="1936"/>
      <c r="AB16" s="1936"/>
      <c r="AC16" s="1937"/>
      <c r="AD16" s="1938"/>
      <c r="AE16" s="1938"/>
      <c r="AF16" s="1939"/>
    </row>
    <row r="17" spans="1:32" ht="15.6" customHeight="1">
      <c r="A17" s="1936"/>
      <c r="B17" s="1936"/>
      <c r="C17" s="1936"/>
      <c r="D17" s="1936"/>
      <c r="E17" s="1936"/>
      <c r="F17" s="1936"/>
      <c r="G17" s="1936"/>
      <c r="H17" s="1936"/>
      <c r="I17" s="1936"/>
      <c r="J17" s="1936"/>
      <c r="K17" s="1936"/>
      <c r="L17" s="1936"/>
      <c r="M17" s="1936"/>
      <c r="N17" s="1936"/>
      <c r="O17" s="1936"/>
      <c r="P17" s="1936"/>
      <c r="Q17" s="1936"/>
      <c r="R17" s="1936"/>
      <c r="S17" s="1936"/>
      <c r="T17" s="1936"/>
      <c r="U17" s="1936"/>
      <c r="V17" s="1936"/>
      <c r="W17" s="1936"/>
      <c r="X17" s="1936"/>
      <c r="Y17" s="1936"/>
      <c r="Z17" s="1936"/>
      <c r="AA17" s="1936"/>
      <c r="AB17" s="1936"/>
      <c r="AC17" s="1937"/>
      <c r="AD17" s="1938"/>
      <c r="AE17" s="1938"/>
      <c r="AF17" s="1939"/>
    </row>
    <row r="18" spans="1:32" ht="15.6" customHeight="1">
      <c r="A18" s="1936"/>
      <c r="B18" s="1936"/>
      <c r="C18" s="1936"/>
      <c r="D18" s="1936"/>
      <c r="E18" s="1936"/>
      <c r="F18" s="1936"/>
      <c r="G18" s="1936"/>
      <c r="H18" s="1936"/>
      <c r="I18" s="1936"/>
      <c r="J18" s="1936"/>
      <c r="K18" s="1936"/>
      <c r="L18" s="1936"/>
      <c r="M18" s="1936"/>
      <c r="N18" s="1936"/>
      <c r="O18" s="1936"/>
      <c r="P18" s="1936"/>
      <c r="Q18" s="1936"/>
      <c r="R18" s="1936"/>
      <c r="S18" s="1936"/>
      <c r="T18" s="1936"/>
      <c r="U18" s="1936"/>
      <c r="V18" s="1936"/>
      <c r="W18" s="1936"/>
      <c r="X18" s="1936"/>
      <c r="Y18" s="1936"/>
      <c r="Z18" s="1936"/>
      <c r="AA18" s="1936"/>
      <c r="AB18" s="1936"/>
      <c r="AC18" s="1937"/>
      <c r="AD18" s="1938"/>
      <c r="AE18" s="1938"/>
      <c r="AF18" s="1939"/>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 ref="A8:B8"/>
    <mergeCell ref="C8:D8"/>
    <mergeCell ref="E8:F8"/>
    <mergeCell ref="G8:H8"/>
    <mergeCell ref="I8:J8"/>
    <mergeCell ref="K8:L8"/>
    <mergeCell ref="M8:N8"/>
    <mergeCell ref="O8:P8"/>
    <mergeCell ref="Q8:R8"/>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A15:B15"/>
    <mergeCell ref="C15:D15"/>
    <mergeCell ref="E15:F15"/>
    <mergeCell ref="G15:H15"/>
    <mergeCell ref="I15:J15"/>
    <mergeCell ref="K15:L15"/>
    <mergeCell ref="M15:N15"/>
    <mergeCell ref="O15:P15"/>
    <mergeCell ref="O14:P14"/>
    <mergeCell ref="A16:B16"/>
    <mergeCell ref="C16:D16"/>
    <mergeCell ref="E16:F16"/>
    <mergeCell ref="G16:H16"/>
    <mergeCell ref="I16:J16"/>
    <mergeCell ref="K16:L16"/>
    <mergeCell ref="M16:N16"/>
    <mergeCell ref="O16:P16"/>
    <mergeCell ref="Q16:R16"/>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6"/>
  <sheetViews>
    <sheetView showGridLines="0" view="pageBreakPreview" zoomScaleNormal="100" zoomScaleSheetLayoutView="100" workbookViewId="0">
      <selection activeCell="M15" sqref="M15"/>
    </sheetView>
  </sheetViews>
  <sheetFormatPr defaultRowHeight="13.5"/>
  <cols>
    <col min="1" max="51" width="2.625" style="92" customWidth="1"/>
  </cols>
  <sheetData>
    <row r="1" spans="1:33" s="89" customFormat="1" ht="15.6" customHeight="1">
      <c r="A1" s="94" t="s">
        <v>1168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1941" t="s">
        <v>1165</v>
      </c>
      <c r="B3" s="1941"/>
      <c r="C3" s="1941"/>
      <c r="D3" s="1941"/>
      <c r="E3" s="1941"/>
      <c r="F3" s="1941"/>
      <c r="G3" s="1941"/>
      <c r="H3" s="1941"/>
      <c r="I3" s="1941"/>
      <c r="J3" s="1941"/>
      <c r="K3" s="1941"/>
      <c r="L3" s="1941"/>
      <c r="M3" s="1941"/>
      <c r="N3" s="1941"/>
      <c r="O3" s="1941"/>
      <c r="P3" s="1941"/>
      <c r="Q3" s="1941"/>
      <c r="R3" s="1941"/>
      <c r="S3" s="1941"/>
      <c r="T3" s="1941"/>
      <c r="U3" s="1941"/>
      <c r="V3" s="1941"/>
      <c r="W3" s="1941"/>
      <c r="X3" s="1941"/>
      <c r="Y3" s="1941"/>
      <c r="Z3" s="1941"/>
      <c r="AA3" s="1941"/>
      <c r="AB3" s="1941"/>
      <c r="AC3" s="1941"/>
      <c r="AD3" s="1941"/>
      <c r="AE3" s="1941"/>
      <c r="AF3" s="1941"/>
      <c r="AG3" s="1941"/>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c r="A5" s="340"/>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row>
    <row r="6" spans="1:33">
      <c r="A6" s="1654" t="s">
        <v>1188</v>
      </c>
      <c r="B6" s="1654"/>
      <c r="C6" s="1654"/>
      <c r="D6" s="1710" t="s">
        <v>1569</v>
      </c>
      <c r="E6" s="1710"/>
      <c r="F6" s="1710"/>
      <c r="G6" s="1710"/>
      <c r="H6" s="1710"/>
      <c r="I6" s="1710"/>
      <c r="J6" s="1710"/>
      <c r="K6" s="1710"/>
      <c r="L6" s="1710"/>
      <c r="M6" s="1710"/>
      <c r="N6" s="1710"/>
      <c r="O6" s="1710"/>
      <c r="P6" s="1710"/>
      <c r="Q6" s="1710"/>
      <c r="R6" s="1710"/>
      <c r="S6" s="1710"/>
      <c r="T6" s="1710"/>
      <c r="U6" s="1710"/>
      <c r="V6" s="1710"/>
      <c r="W6" s="1710"/>
      <c r="X6" s="1710"/>
      <c r="Y6" s="1710"/>
      <c r="Z6" s="1710"/>
      <c r="AA6" s="1710"/>
      <c r="AB6" s="1710"/>
      <c r="AC6" s="1710"/>
      <c r="AD6" s="1710"/>
      <c r="AE6" s="1710"/>
      <c r="AF6" s="1710"/>
      <c r="AG6" s="1710"/>
    </row>
    <row r="7" spans="1:33">
      <c r="A7" s="1654"/>
      <c r="B7" s="1654"/>
      <c r="C7" s="1654"/>
      <c r="D7" s="1710"/>
      <c r="E7" s="1710"/>
      <c r="F7" s="1710"/>
      <c r="G7" s="1710"/>
      <c r="H7" s="1710"/>
      <c r="I7" s="1710"/>
      <c r="J7" s="1710"/>
      <c r="K7" s="1710"/>
      <c r="L7" s="1710"/>
      <c r="M7" s="1710"/>
      <c r="N7" s="1710"/>
      <c r="O7" s="1710"/>
      <c r="P7" s="1710"/>
      <c r="Q7" s="1710"/>
      <c r="R7" s="1710"/>
      <c r="S7" s="1710"/>
      <c r="T7" s="1710"/>
      <c r="U7" s="1710"/>
      <c r="V7" s="1710"/>
      <c r="W7" s="1710"/>
      <c r="X7" s="1710"/>
      <c r="Y7" s="1710"/>
      <c r="Z7" s="1710"/>
      <c r="AA7" s="1710"/>
      <c r="AB7" s="1710"/>
      <c r="AC7" s="1710"/>
      <c r="AD7" s="1710"/>
      <c r="AE7" s="1710"/>
      <c r="AF7" s="1710"/>
      <c r="AG7" s="1710"/>
    </row>
    <row r="8" spans="1:33">
      <c r="A8" s="1654"/>
      <c r="B8" s="1654"/>
      <c r="C8" s="1654"/>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row>
    <row r="9" spans="1:33">
      <c r="A9" s="1654" t="s">
        <v>1189</v>
      </c>
      <c r="B9" s="1654"/>
      <c r="C9" s="1654"/>
      <c r="D9" s="1654" t="s">
        <v>1190</v>
      </c>
      <c r="E9" s="1654"/>
      <c r="F9" s="1654"/>
      <c r="G9" s="1654"/>
      <c r="H9" s="1654"/>
      <c r="I9" s="1654"/>
      <c r="J9" s="1654"/>
      <c r="K9" s="1654"/>
      <c r="L9" s="1654"/>
      <c r="M9" s="1654"/>
      <c r="N9" s="1654"/>
      <c r="O9" s="1654"/>
      <c r="P9" s="1654"/>
      <c r="Q9" s="1654"/>
      <c r="R9" s="1654"/>
      <c r="S9" s="1654"/>
      <c r="T9" s="1654"/>
      <c r="U9" s="1654"/>
      <c r="V9" s="1654"/>
      <c r="W9" s="1654"/>
      <c r="X9" s="1654"/>
      <c r="Y9" s="1654"/>
      <c r="Z9" s="1654"/>
      <c r="AA9" s="1654"/>
      <c r="AB9" s="1654"/>
      <c r="AC9" s="1654"/>
      <c r="AD9" s="1654"/>
      <c r="AE9" s="1654"/>
      <c r="AF9" s="1654"/>
      <c r="AG9" s="1654"/>
    </row>
    <row r="10" spans="1:33">
      <c r="A10" s="1654"/>
      <c r="B10" s="1654"/>
      <c r="C10" s="1654"/>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row>
    <row r="11" spans="1:33">
      <c r="A11" s="1654" t="s">
        <v>1191</v>
      </c>
      <c r="B11" s="1654"/>
      <c r="C11" s="1654"/>
      <c r="D11" s="1710" t="s">
        <v>1570</v>
      </c>
      <c r="E11" s="1710"/>
      <c r="F11" s="1710"/>
      <c r="G11" s="1710"/>
      <c r="H11" s="1710"/>
      <c r="I11" s="1710"/>
      <c r="J11" s="1710"/>
      <c r="K11" s="1710"/>
      <c r="L11" s="1710"/>
      <c r="M11" s="1710"/>
      <c r="N11" s="1710"/>
      <c r="O11" s="1710"/>
      <c r="P11" s="1710"/>
      <c r="Q11" s="1710"/>
      <c r="R11" s="1710"/>
      <c r="S11" s="1710"/>
      <c r="T11" s="1710"/>
      <c r="U11" s="1710"/>
      <c r="V11" s="1710"/>
      <c r="W11" s="1710"/>
      <c r="X11" s="1710"/>
      <c r="Y11" s="1710"/>
      <c r="Z11" s="1710"/>
      <c r="AA11" s="1710"/>
      <c r="AB11" s="1710"/>
      <c r="AC11" s="1710"/>
      <c r="AD11" s="1710"/>
      <c r="AE11" s="1710"/>
      <c r="AF11" s="1710"/>
      <c r="AG11" s="1710"/>
    </row>
    <row r="12" spans="1:33">
      <c r="A12" s="1654"/>
      <c r="B12" s="1654"/>
      <c r="C12" s="1654"/>
      <c r="D12" s="1710"/>
      <c r="E12" s="1710"/>
      <c r="F12" s="1710"/>
      <c r="G12" s="1710"/>
      <c r="H12" s="1710"/>
      <c r="I12" s="1710"/>
      <c r="J12" s="1710"/>
      <c r="K12" s="1710"/>
      <c r="L12" s="1710"/>
      <c r="M12" s="1710"/>
      <c r="N12" s="1710"/>
      <c r="O12" s="1710"/>
      <c r="P12" s="1710"/>
      <c r="Q12" s="1710"/>
      <c r="R12" s="1710"/>
      <c r="S12" s="1710"/>
      <c r="T12" s="1710"/>
      <c r="U12" s="1710"/>
      <c r="V12" s="1710"/>
      <c r="W12" s="1710"/>
      <c r="X12" s="1710"/>
      <c r="Y12" s="1710"/>
      <c r="Z12" s="1710"/>
      <c r="AA12" s="1710"/>
      <c r="AB12" s="1710"/>
      <c r="AC12" s="1710"/>
      <c r="AD12" s="1710"/>
      <c r="AE12" s="1710"/>
      <c r="AF12" s="1710"/>
      <c r="AG12" s="1710"/>
    </row>
    <row r="13" spans="1:33">
      <c r="A13" s="1654"/>
      <c r="B13" s="1654"/>
      <c r="C13" s="1654"/>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row>
    <row r="14" spans="1:33">
      <c r="A14" s="1654" t="s">
        <v>1192</v>
      </c>
      <c r="B14" s="1654"/>
      <c r="C14" s="1654"/>
      <c r="D14" s="1901" t="s">
        <v>1193</v>
      </c>
      <c r="E14" s="1901"/>
      <c r="F14" s="1901"/>
      <c r="G14" s="1901"/>
      <c r="H14" s="1901"/>
      <c r="I14" s="1901"/>
      <c r="J14" s="1901"/>
      <c r="K14" s="1901"/>
      <c r="L14" s="1901"/>
      <c r="M14" s="1901"/>
      <c r="N14" s="1901"/>
      <c r="O14" s="1901"/>
      <c r="P14" s="1901"/>
      <c r="Q14" s="1901"/>
      <c r="R14" s="1901"/>
      <c r="S14" s="1901"/>
      <c r="T14" s="1901"/>
      <c r="U14" s="1901"/>
      <c r="V14" s="1901"/>
      <c r="W14" s="1901"/>
      <c r="X14" s="1901"/>
      <c r="Y14" s="1901"/>
      <c r="Z14" s="1901"/>
      <c r="AA14" s="1901"/>
      <c r="AB14" s="1901"/>
      <c r="AC14" s="1901"/>
      <c r="AD14" s="1901"/>
      <c r="AE14" s="1901"/>
      <c r="AF14" s="1901"/>
      <c r="AG14" s="1901"/>
    </row>
    <row r="15" spans="1:33">
      <c r="A15" s="1654"/>
      <c r="B15" s="1654"/>
      <c r="C15" s="1654"/>
      <c r="D15" s="438" t="s">
        <v>1194</v>
      </c>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row>
    <row r="16" spans="1:33">
      <c r="A16" s="1654"/>
      <c r="B16" s="1654"/>
      <c r="C16" s="1654"/>
      <c r="D16" s="438" t="s">
        <v>1195</v>
      </c>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1654"/>
      <c r="B17" s="1654"/>
      <c r="C17" s="1654"/>
      <c r="D17" s="1710" t="s">
        <v>1196</v>
      </c>
      <c r="E17" s="1710"/>
      <c r="F17" s="1710"/>
      <c r="G17" s="1710"/>
      <c r="H17" s="1710"/>
      <c r="I17" s="1710"/>
      <c r="J17" s="1710"/>
      <c r="K17" s="1710"/>
      <c r="L17" s="1710"/>
      <c r="M17" s="1710"/>
      <c r="N17" s="1710"/>
      <c r="O17" s="1710"/>
      <c r="P17" s="1710"/>
      <c r="Q17" s="1710"/>
      <c r="R17" s="1710"/>
      <c r="S17" s="1710"/>
      <c r="T17" s="1710"/>
      <c r="U17" s="1710"/>
      <c r="V17" s="1710"/>
      <c r="W17" s="1710"/>
      <c r="X17" s="1710"/>
      <c r="Y17" s="1710"/>
      <c r="Z17" s="1710"/>
      <c r="AA17" s="1710"/>
      <c r="AB17" s="1710"/>
      <c r="AC17" s="1710"/>
      <c r="AD17" s="1710"/>
      <c r="AE17" s="1710"/>
      <c r="AF17" s="1710"/>
      <c r="AG17" s="340"/>
    </row>
    <row r="18" spans="1:33">
      <c r="A18" s="1654"/>
      <c r="B18" s="1654"/>
      <c r="C18" s="1654"/>
      <c r="D18" s="1710"/>
      <c r="E18" s="1710"/>
      <c r="F18" s="1710"/>
      <c r="G18" s="1710"/>
      <c r="H18" s="1710"/>
      <c r="I18" s="1710"/>
      <c r="J18" s="1710"/>
      <c r="K18" s="1710"/>
      <c r="L18" s="1710"/>
      <c r="M18" s="1710"/>
      <c r="N18" s="1710"/>
      <c r="O18" s="1710"/>
      <c r="P18" s="1710"/>
      <c r="Q18" s="1710"/>
      <c r="R18" s="1710"/>
      <c r="S18" s="1710"/>
      <c r="T18" s="1710"/>
      <c r="U18" s="1710"/>
      <c r="V18" s="1710"/>
      <c r="W18" s="1710"/>
      <c r="X18" s="1710"/>
      <c r="Y18" s="1710"/>
      <c r="Z18" s="1710"/>
      <c r="AA18" s="1710"/>
      <c r="AB18" s="1710"/>
      <c r="AC18" s="1710"/>
      <c r="AD18" s="1710"/>
      <c r="AE18" s="1710"/>
      <c r="AF18" s="1710"/>
      <c r="AG18" s="340"/>
    </row>
    <row r="19" spans="1:33">
      <c r="A19" s="1654"/>
      <c r="B19" s="1654"/>
      <c r="C19" s="1654"/>
      <c r="D19" s="438" t="s">
        <v>1197</v>
      </c>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row>
    <row r="20" spans="1:33">
      <c r="A20" s="1654"/>
      <c r="B20" s="1654"/>
      <c r="C20" s="1654"/>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row>
    <row r="21" spans="1:33">
      <c r="A21" s="1654" t="s">
        <v>1198</v>
      </c>
      <c r="B21" s="1654"/>
      <c r="C21" s="1654"/>
      <c r="D21" s="1710" t="s">
        <v>1199</v>
      </c>
      <c r="E21" s="1710"/>
      <c r="F21" s="1710"/>
      <c r="G21" s="1710"/>
      <c r="H21" s="1710"/>
      <c r="I21" s="1710"/>
      <c r="J21" s="1710"/>
      <c r="K21" s="1710"/>
      <c r="L21" s="1710"/>
      <c r="M21" s="1710"/>
      <c r="N21" s="1710"/>
      <c r="O21" s="1710"/>
      <c r="P21" s="1710"/>
      <c r="Q21" s="1710"/>
      <c r="R21" s="1710"/>
      <c r="S21" s="1710"/>
      <c r="T21" s="1710"/>
      <c r="U21" s="1710"/>
      <c r="V21" s="1710"/>
      <c r="W21" s="1710"/>
      <c r="X21" s="1710"/>
      <c r="Y21" s="1710"/>
      <c r="Z21" s="1710"/>
      <c r="AA21" s="1710"/>
      <c r="AB21" s="1710"/>
      <c r="AC21" s="1710"/>
      <c r="AD21" s="1710"/>
      <c r="AE21" s="1710"/>
      <c r="AF21" s="1710"/>
      <c r="AG21" s="1710"/>
    </row>
    <row r="22" spans="1:33">
      <c r="A22" s="1654"/>
      <c r="B22" s="1654"/>
      <c r="C22" s="1654"/>
      <c r="D22" s="1710"/>
      <c r="E22" s="1710"/>
      <c r="F22" s="1710"/>
      <c r="G22" s="1710"/>
      <c r="H22" s="1710"/>
      <c r="I22" s="1710"/>
      <c r="J22" s="1710"/>
      <c r="K22" s="1710"/>
      <c r="L22" s="1710"/>
      <c r="M22" s="1710"/>
      <c r="N22" s="1710"/>
      <c r="O22" s="1710"/>
      <c r="P22" s="1710"/>
      <c r="Q22" s="1710"/>
      <c r="R22" s="1710"/>
      <c r="S22" s="1710"/>
      <c r="T22" s="1710"/>
      <c r="U22" s="1710"/>
      <c r="V22" s="1710"/>
      <c r="W22" s="1710"/>
      <c r="X22" s="1710"/>
      <c r="Y22" s="1710"/>
      <c r="Z22" s="1710"/>
      <c r="AA22" s="1710"/>
      <c r="AB22" s="1710"/>
      <c r="AC22" s="1710"/>
      <c r="AD22" s="1710"/>
      <c r="AE22" s="1710"/>
      <c r="AF22" s="1710"/>
      <c r="AG22" s="1710"/>
    </row>
    <row r="23" spans="1:33">
      <c r="A23" s="1654"/>
      <c r="B23" s="1654"/>
      <c r="C23" s="1654"/>
      <c r="D23" s="438" t="s">
        <v>1200</v>
      </c>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row>
    <row r="24" spans="1:33">
      <c r="A24" s="1654"/>
      <c r="B24" s="1654"/>
      <c r="C24" s="1654"/>
      <c r="D24" s="438" t="s">
        <v>1201</v>
      </c>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row>
    <row r="25" spans="1:33">
      <c r="A25" s="1654"/>
      <c r="B25" s="1654"/>
      <c r="C25" s="1654"/>
      <c r="D25" s="438" t="s">
        <v>1202</v>
      </c>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row>
    <row r="26" spans="1:33">
      <c r="A26" s="1654"/>
      <c r="B26" s="1654"/>
      <c r="C26" s="1654"/>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row>
    <row r="27" spans="1:33">
      <c r="A27" s="1654" t="s">
        <v>1203</v>
      </c>
      <c r="B27" s="1654"/>
      <c r="C27" s="1654"/>
      <c r="D27" s="1710" t="s">
        <v>1204</v>
      </c>
      <c r="E27" s="1710"/>
      <c r="F27" s="1710"/>
      <c r="G27" s="1710"/>
      <c r="H27" s="1710"/>
      <c r="I27" s="1710"/>
      <c r="J27" s="1710"/>
      <c r="K27" s="1710"/>
      <c r="L27" s="1710"/>
      <c r="M27" s="1710"/>
      <c r="N27" s="1710"/>
      <c r="O27" s="1710"/>
      <c r="P27" s="1710"/>
      <c r="Q27" s="1710"/>
      <c r="R27" s="1710"/>
      <c r="S27" s="1710"/>
      <c r="T27" s="1710"/>
      <c r="U27" s="1710"/>
      <c r="V27" s="1710"/>
      <c r="W27" s="1710"/>
      <c r="X27" s="1710"/>
      <c r="Y27" s="1710"/>
      <c r="Z27" s="1710"/>
      <c r="AA27" s="1710"/>
      <c r="AB27" s="1710"/>
      <c r="AC27" s="1710"/>
      <c r="AD27" s="1710"/>
      <c r="AE27" s="1710"/>
      <c r="AF27" s="1710"/>
      <c r="AG27" s="1710"/>
    </row>
    <row r="28" spans="1:33">
      <c r="A28" s="1654"/>
      <c r="B28" s="1654"/>
      <c r="C28" s="1654"/>
      <c r="D28" s="1710"/>
      <c r="E28" s="1710"/>
      <c r="F28" s="1710"/>
      <c r="G28" s="1710"/>
      <c r="H28" s="1710"/>
      <c r="I28" s="1710"/>
      <c r="J28" s="1710"/>
      <c r="K28" s="1710"/>
      <c r="L28" s="1710"/>
      <c r="M28" s="1710"/>
      <c r="N28" s="1710"/>
      <c r="O28" s="1710"/>
      <c r="P28" s="1710"/>
      <c r="Q28" s="1710"/>
      <c r="R28" s="1710"/>
      <c r="S28" s="1710"/>
      <c r="T28" s="1710"/>
      <c r="U28" s="1710"/>
      <c r="V28" s="1710"/>
      <c r="W28" s="1710"/>
      <c r="X28" s="1710"/>
      <c r="Y28" s="1710"/>
      <c r="Z28" s="1710"/>
      <c r="AA28" s="1710"/>
      <c r="AB28" s="1710"/>
      <c r="AC28" s="1710"/>
      <c r="AD28" s="1710"/>
      <c r="AE28" s="1710"/>
      <c r="AF28" s="1710"/>
      <c r="AG28" s="1710"/>
    </row>
    <row r="29" spans="1:33">
      <c r="A29" s="1654"/>
      <c r="B29" s="1654"/>
      <c r="C29" s="1654"/>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row>
    <row r="30" spans="1:33">
      <c r="A30" s="1654"/>
      <c r="B30" s="1654"/>
      <c r="C30" s="1654"/>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row>
    <row r="31" spans="1:33">
      <c r="A31" s="1654"/>
      <c r="B31" s="1654"/>
      <c r="C31" s="1654"/>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row>
    <row r="32" spans="1:33">
      <c r="A32" s="1654"/>
      <c r="B32" s="1654"/>
      <c r="C32" s="1654"/>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row>
    <row r="33" spans="1:33">
      <c r="A33" s="1654"/>
      <c r="B33" s="1654"/>
      <c r="C33" s="1654"/>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4" spans="1:33" ht="15.6" customHeight="1">
      <c r="A34" s="1654"/>
      <c r="B34" s="1654"/>
      <c r="C34" s="1654"/>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9:C9"/>
    <mergeCell ref="D9:AG9"/>
    <mergeCell ref="A3:AG3"/>
    <mergeCell ref="A6:C6"/>
    <mergeCell ref="D6:AG7"/>
    <mergeCell ref="A7:C7"/>
    <mergeCell ref="A8:C8"/>
    <mergeCell ref="A19:C19"/>
    <mergeCell ref="A10:C10"/>
    <mergeCell ref="A11:C11"/>
    <mergeCell ref="D11:AG12"/>
    <mergeCell ref="A12:C12"/>
    <mergeCell ref="A13:C13"/>
    <mergeCell ref="A14:C14"/>
    <mergeCell ref="D14:AG14"/>
    <mergeCell ref="A15:C15"/>
    <mergeCell ref="A16:C16"/>
    <mergeCell ref="A17:C17"/>
    <mergeCell ref="D17:AF18"/>
    <mergeCell ref="A18:C18"/>
    <mergeCell ref="A29:C29"/>
    <mergeCell ref="A20:C20"/>
    <mergeCell ref="A21:C21"/>
    <mergeCell ref="D21:AG22"/>
    <mergeCell ref="A22:C22"/>
    <mergeCell ref="A23:C23"/>
    <mergeCell ref="A24:C24"/>
    <mergeCell ref="A25:C25"/>
    <mergeCell ref="A26:C26"/>
    <mergeCell ref="A27:C27"/>
    <mergeCell ref="D27:AG28"/>
    <mergeCell ref="A28:C28"/>
    <mergeCell ref="A30:C30"/>
    <mergeCell ref="A31:C31"/>
    <mergeCell ref="A32:C32"/>
    <mergeCell ref="A33:C33"/>
    <mergeCell ref="A34:C34"/>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5"/>
  <sheetViews>
    <sheetView showGridLines="0" view="pageBreakPreview" zoomScale="122" zoomScaleNormal="100" zoomScaleSheetLayoutView="100" workbookViewId="0">
      <selection activeCell="G12" sqref="G12:N12"/>
    </sheetView>
  </sheetViews>
  <sheetFormatPr defaultRowHeight="13.5"/>
  <cols>
    <col min="1" max="51" width="2.625" style="92" customWidth="1"/>
  </cols>
  <sheetData>
    <row r="1" spans="1:33" s="89" customFormat="1" ht="15.6" customHeight="1">
      <c r="A1" s="94" t="s">
        <v>1187</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c r="A2" s="1941" t="s">
        <v>1166</v>
      </c>
      <c r="B2" s="1941"/>
      <c r="C2" s="1941"/>
      <c r="D2" s="1941"/>
      <c r="E2" s="1941"/>
      <c r="F2" s="1941"/>
      <c r="G2" s="1941"/>
      <c r="H2" s="1941"/>
      <c r="I2" s="1941"/>
      <c r="J2" s="1941"/>
      <c r="K2" s="1941"/>
      <c r="L2" s="1941"/>
      <c r="M2" s="1941"/>
      <c r="N2" s="1941"/>
      <c r="O2" s="1941"/>
      <c r="P2" s="1941"/>
      <c r="Q2" s="1941"/>
      <c r="R2" s="1941"/>
      <c r="S2" s="1941"/>
      <c r="T2" s="1941"/>
      <c r="U2" s="1941"/>
      <c r="V2" s="1941"/>
      <c r="W2" s="1941"/>
      <c r="X2" s="1941"/>
      <c r="Y2" s="1941"/>
      <c r="Z2" s="1941"/>
      <c r="AA2" s="1941"/>
      <c r="AB2" s="1941"/>
      <c r="AC2" s="1941"/>
      <c r="AD2" s="1941"/>
      <c r="AE2" s="1941"/>
      <c r="AF2" s="1941"/>
      <c r="AG2" s="1941"/>
    </row>
    <row r="3" spans="1:33">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row>
    <row r="4" spans="1:33" ht="60" customHeight="1">
      <c r="A4" s="1944" t="s">
        <v>1205</v>
      </c>
      <c r="B4" s="1944"/>
      <c r="C4" s="1944"/>
      <c r="D4" s="1944"/>
      <c r="E4" s="1944"/>
      <c r="F4" s="1944"/>
      <c r="G4" s="1677"/>
      <c r="H4" s="1677"/>
      <c r="I4" s="1677"/>
      <c r="J4" s="1677"/>
      <c r="K4" s="1677"/>
      <c r="L4" s="1677"/>
      <c r="M4" s="1677"/>
      <c r="N4" s="1677"/>
      <c r="O4" s="1677"/>
      <c r="P4" s="1677"/>
      <c r="Q4" s="1677"/>
      <c r="R4" s="1677"/>
      <c r="S4" s="1677"/>
      <c r="T4" s="1677"/>
      <c r="U4" s="1677"/>
      <c r="V4" s="1677"/>
      <c r="W4" s="1677"/>
      <c r="X4" s="1677"/>
      <c r="Y4" s="1677"/>
      <c r="Z4" s="1677"/>
      <c r="AA4" s="1677"/>
      <c r="AB4" s="1677"/>
      <c r="AC4" s="1677"/>
      <c r="AD4" s="1677"/>
      <c r="AE4" s="1677"/>
      <c r="AF4" s="1677"/>
      <c r="AG4" s="1677"/>
    </row>
    <row r="5" spans="1:33" ht="60" customHeight="1">
      <c r="A5" s="1944" t="s">
        <v>1206</v>
      </c>
      <c r="B5" s="1944"/>
      <c r="C5" s="1944"/>
      <c r="D5" s="1944"/>
      <c r="E5" s="1944"/>
      <c r="F5" s="1944"/>
      <c r="G5" s="1677"/>
      <c r="H5" s="1677"/>
      <c r="I5" s="1677"/>
      <c r="J5" s="1677"/>
      <c r="K5" s="1677"/>
      <c r="L5" s="1677"/>
      <c r="M5" s="1677"/>
      <c r="N5" s="1677"/>
      <c r="O5" s="1677"/>
      <c r="P5" s="1677"/>
      <c r="Q5" s="1677"/>
      <c r="R5" s="1677"/>
      <c r="S5" s="1677"/>
      <c r="T5" s="1677"/>
      <c r="U5" s="1677"/>
      <c r="V5" s="1677"/>
      <c r="W5" s="1677"/>
      <c r="X5" s="1677"/>
      <c r="Y5" s="1677"/>
      <c r="Z5" s="1677"/>
      <c r="AA5" s="1677"/>
      <c r="AB5" s="1677"/>
      <c r="AC5" s="1677"/>
      <c r="AD5" s="1677"/>
      <c r="AE5" s="1677"/>
      <c r="AF5" s="1677"/>
      <c r="AG5" s="1677"/>
    </row>
    <row r="6" spans="1:33">
      <c r="A6" s="1944" t="s">
        <v>1207</v>
      </c>
      <c r="B6" s="1944"/>
      <c r="C6" s="1944"/>
      <c r="D6" s="1944"/>
      <c r="E6" s="1944"/>
      <c r="F6" s="1944"/>
      <c r="G6" s="1967" t="s">
        <v>1208</v>
      </c>
      <c r="H6" s="1968"/>
      <c r="I6" s="1968"/>
      <c r="J6" s="1968"/>
      <c r="K6" s="1968"/>
      <c r="L6" s="1968"/>
      <c r="M6" s="1968"/>
      <c r="N6" s="1968"/>
      <c r="O6" s="1968"/>
      <c r="P6" s="1968"/>
      <c r="Q6" s="1968"/>
      <c r="R6" s="1968"/>
      <c r="S6" s="1968"/>
      <c r="T6" s="1968"/>
      <c r="U6" s="1968"/>
      <c r="V6" s="1968"/>
      <c r="W6" s="1968"/>
      <c r="X6" s="1968"/>
      <c r="Y6" s="1968"/>
      <c r="Z6" s="1968"/>
      <c r="AA6" s="1968"/>
      <c r="AB6" s="1968"/>
      <c r="AC6" s="1968"/>
      <c r="AD6" s="1968"/>
      <c r="AE6" s="1968"/>
      <c r="AF6" s="1968"/>
      <c r="AG6" s="1969"/>
    </row>
    <row r="7" spans="1:33">
      <c r="A7" s="1944"/>
      <c r="B7" s="1944"/>
      <c r="C7" s="1944"/>
      <c r="D7" s="1944"/>
      <c r="E7" s="1944"/>
      <c r="F7" s="1944"/>
      <c r="G7" s="1970" t="s">
        <v>1209</v>
      </c>
      <c r="H7" s="1971"/>
      <c r="I7" s="1971"/>
      <c r="J7" s="1971"/>
      <c r="K7" s="1971"/>
      <c r="L7" s="1971"/>
      <c r="M7" s="1971"/>
      <c r="N7" s="1971"/>
      <c r="O7" s="1971"/>
      <c r="P7" s="1971"/>
      <c r="Q7" s="1971"/>
      <c r="R7" s="1971"/>
      <c r="S7" s="1971"/>
      <c r="T7" s="1971"/>
      <c r="U7" s="1971"/>
      <c r="V7" s="1971"/>
      <c r="W7" s="1971"/>
      <c r="X7" s="1971"/>
      <c r="Y7" s="1971"/>
      <c r="Z7" s="1971"/>
      <c r="AA7" s="1971"/>
      <c r="AB7" s="1971"/>
      <c r="AC7" s="1971"/>
      <c r="AD7" s="1971"/>
      <c r="AE7" s="1971"/>
      <c r="AF7" s="1971"/>
      <c r="AG7" s="1972"/>
    </row>
    <row r="8" spans="1:33">
      <c r="A8" s="1944" t="s">
        <v>1210</v>
      </c>
      <c r="B8" s="1944"/>
      <c r="C8" s="1944"/>
      <c r="D8" s="1944"/>
      <c r="E8" s="1944"/>
      <c r="F8" s="1944"/>
      <c r="G8" s="1953" t="s">
        <v>1211</v>
      </c>
      <c r="H8" s="1954"/>
      <c r="I8" s="1954"/>
      <c r="J8" s="1954"/>
      <c r="K8" s="1954"/>
      <c r="L8" s="1954"/>
      <c r="M8" s="1954"/>
      <c r="N8" s="1954"/>
      <c r="O8" s="1954"/>
      <c r="P8" s="1954"/>
      <c r="Q8" s="1954"/>
      <c r="R8" s="1954"/>
      <c r="S8" s="1954"/>
      <c r="T8" s="1954"/>
      <c r="U8" s="1954"/>
      <c r="V8" s="1954"/>
      <c r="W8" s="1954"/>
      <c r="X8" s="1954"/>
      <c r="Y8" s="1954"/>
      <c r="Z8" s="1954"/>
      <c r="AA8" s="1954"/>
      <c r="AB8" s="1954"/>
      <c r="AC8" s="1954"/>
      <c r="AD8" s="1955">
        <v>0</v>
      </c>
      <c r="AE8" s="1956"/>
      <c r="AF8" s="1956"/>
      <c r="AG8" s="1957"/>
    </row>
    <row r="9" spans="1:33">
      <c r="A9" s="1944"/>
      <c r="B9" s="1944"/>
      <c r="C9" s="1944"/>
      <c r="D9" s="1944"/>
      <c r="E9" s="1944"/>
      <c r="F9" s="1944"/>
      <c r="G9" s="1958" t="s">
        <v>1211</v>
      </c>
      <c r="H9" s="1959"/>
      <c r="I9" s="1959"/>
      <c r="J9" s="1959"/>
      <c r="K9" s="1959"/>
      <c r="L9" s="1959"/>
      <c r="M9" s="1959"/>
      <c r="N9" s="1959"/>
      <c r="O9" s="1959"/>
      <c r="P9" s="1959"/>
      <c r="Q9" s="1959"/>
      <c r="R9" s="1959"/>
      <c r="S9" s="1959"/>
      <c r="T9" s="1959"/>
      <c r="U9" s="1959"/>
      <c r="V9" s="1959"/>
      <c r="W9" s="1959"/>
      <c r="X9" s="1959"/>
      <c r="Y9" s="1959"/>
      <c r="Z9" s="1959"/>
      <c r="AA9" s="1959"/>
      <c r="AB9" s="1959"/>
      <c r="AC9" s="1959"/>
      <c r="AD9" s="1960">
        <v>0</v>
      </c>
      <c r="AE9" s="1961"/>
      <c r="AF9" s="1961"/>
      <c r="AG9" s="1962"/>
    </row>
    <row r="10" spans="1:33">
      <c r="A10" s="1944"/>
      <c r="B10" s="1944"/>
      <c r="C10" s="1944"/>
      <c r="D10" s="1944"/>
      <c r="E10" s="1944"/>
      <c r="F10" s="1944"/>
      <c r="G10" s="1958" t="s">
        <v>1211</v>
      </c>
      <c r="H10" s="1959"/>
      <c r="I10" s="1959"/>
      <c r="J10" s="1959"/>
      <c r="K10" s="1959"/>
      <c r="L10" s="1959"/>
      <c r="M10" s="1959"/>
      <c r="N10" s="1959"/>
      <c r="O10" s="1959"/>
      <c r="P10" s="1959"/>
      <c r="Q10" s="1959"/>
      <c r="R10" s="1959"/>
      <c r="S10" s="1959"/>
      <c r="T10" s="1959"/>
      <c r="U10" s="1959"/>
      <c r="V10" s="1959"/>
      <c r="W10" s="1959"/>
      <c r="X10" s="1959"/>
      <c r="Y10" s="1959"/>
      <c r="Z10" s="1959"/>
      <c r="AA10" s="1959"/>
      <c r="AB10" s="1959"/>
      <c r="AC10" s="1959"/>
      <c r="AD10" s="1960">
        <v>0</v>
      </c>
      <c r="AE10" s="1961"/>
      <c r="AF10" s="1961"/>
      <c r="AG10" s="1962"/>
    </row>
    <row r="11" spans="1:33">
      <c r="A11" s="1944"/>
      <c r="B11" s="1944"/>
      <c r="C11" s="1944"/>
      <c r="D11" s="1944"/>
      <c r="E11" s="1944"/>
      <c r="F11" s="1944"/>
      <c r="G11" s="1963" t="s">
        <v>1212</v>
      </c>
      <c r="H11" s="1964"/>
      <c r="I11" s="1964"/>
      <c r="J11" s="1964"/>
      <c r="K11" s="1964"/>
      <c r="L11" s="1964"/>
      <c r="M11" s="1964"/>
      <c r="N11" s="1964"/>
      <c r="O11" s="1964"/>
      <c r="P11" s="1964"/>
      <c r="Q11" s="1964"/>
      <c r="R11" s="1964"/>
      <c r="S11" s="1964"/>
      <c r="T11" s="1964"/>
      <c r="U11" s="1964"/>
      <c r="V11" s="1964"/>
      <c r="W11" s="1964"/>
      <c r="X11" s="1964"/>
      <c r="Y11" s="1964"/>
      <c r="Z11" s="1964"/>
      <c r="AA11" s="1964"/>
      <c r="AB11" s="1964"/>
      <c r="AC11" s="1964"/>
      <c r="AD11" s="1965">
        <f>SUM(AD8:AG10)</f>
        <v>0</v>
      </c>
      <c r="AE11" s="1965"/>
      <c r="AF11" s="1965"/>
      <c r="AG11" s="1966"/>
    </row>
    <row r="12" spans="1:33" ht="60" customHeight="1">
      <c r="A12" s="1944" t="s">
        <v>1213</v>
      </c>
      <c r="B12" s="1944"/>
      <c r="C12" s="1944"/>
      <c r="D12" s="1944"/>
      <c r="E12" s="1944"/>
      <c r="F12" s="1944"/>
      <c r="G12" s="1945" t="s">
        <v>1214</v>
      </c>
      <c r="H12" s="1946"/>
      <c r="I12" s="1946"/>
      <c r="J12" s="1946"/>
      <c r="K12" s="1946"/>
      <c r="L12" s="1946"/>
      <c r="M12" s="1946"/>
      <c r="N12" s="1946"/>
      <c r="O12" s="1946" t="s">
        <v>1215</v>
      </c>
      <c r="P12" s="1946"/>
      <c r="Q12" s="1946"/>
      <c r="R12" s="1946"/>
      <c r="S12" s="1946"/>
      <c r="T12" s="1946"/>
      <c r="U12" s="1946"/>
      <c r="V12" s="1946"/>
      <c r="W12" s="1946"/>
      <c r="X12" s="1946" t="s">
        <v>1216</v>
      </c>
      <c r="Y12" s="1946"/>
      <c r="Z12" s="1946"/>
      <c r="AA12" s="1946"/>
      <c r="AB12" s="1946"/>
      <c r="AC12" s="1946"/>
      <c r="AD12" s="1946"/>
      <c r="AE12" s="1946"/>
      <c r="AF12" s="1946"/>
      <c r="AG12" s="1947"/>
    </row>
    <row r="13" spans="1:33" ht="60" customHeight="1">
      <c r="A13" s="1944"/>
      <c r="B13" s="1944"/>
      <c r="C13" s="1944"/>
      <c r="D13" s="1944"/>
      <c r="E13" s="1944"/>
      <c r="F13" s="1944"/>
      <c r="G13" s="1948" t="s">
        <v>1217</v>
      </c>
      <c r="H13" s="1949"/>
      <c r="I13" s="1949"/>
      <c r="J13" s="1949"/>
      <c r="K13" s="1949"/>
      <c r="L13" s="1949"/>
      <c r="M13" s="1949"/>
      <c r="N13" s="1949"/>
      <c r="O13" s="1949" t="s">
        <v>1215</v>
      </c>
      <c r="P13" s="1949"/>
      <c r="Q13" s="1949"/>
      <c r="R13" s="1949"/>
      <c r="S13" s="1949"/>
      <c r="T13" s="1949"/>
      <c r="U13" s="1949"/>
      <c r="V13" s="1949"/>
      <c r="W13" s="1949"/>
      <c r="X13" s="1949" t="s">
        <v>1216</v>
      </c>
      <c r="Y13" s="1949"/>
      <c r="Z13" s="1949"/>
      <c r="AA13" s="1949"/>
      <c r="AB13" s="1949"/>
      <c r="AC13" s="1949"/>
      <c r="AD13" s="1949"/>
      <c r="AE13" s="1949"/>
      <c r="AF13" s="1949"/>
      <c r="AG13" s="1950"/>
    </row>
    <row r="14" spans="1:33" ht="18" customHeight="1">
      <c r="A14" s="1944" t="s">
        <v>1218</v>
      </c>
      <c r="B14" s="1944"/>
      <c r="C14" s="1944"/>
      <c r="D14" s="1944"/>
      <c r="E14" s="1944"/>
      <c r="F14" s="1944"/>
      <c r="G14" s="1951"/>
      <c r="H14" s="1952"/>
      <c r="I14" s="1952"/>
      <c r="J14" s="1952"/>
      <c r="K14" s="1952"/>
      <c r="L14" s="1952"/>
      <c r="M14" s="1952"/>
      <c r="N14" s="1952"/>
      <c r="O14" s="895" t="s">
        <v>1219</v>
      </c>
      <c r="P14" s="895"/>
      <c r="Q14" s="895"/>
      <c r="R14" s="895"/>
      <c r="S14" s="895"/>
      <c r="T14" s="895"/>
      <c r="U14" s="895"/>
      <c r="V14" s="895"/>
      <c r="W14" s="895"/>
      <c r="X14" s="895"/>
      <c r="Y14" s="895"/>
      <c r="Z14" s="895"/>
      <c r="AA14" s="895"/>
      <c r="AB14" s="895"/>
      <c r="AC14" s="895"/>
      <c r="AD14" s="895"/>
      <c r="AE14" s="895"/>
      <c r="AF14" s="895"/>
      <c r="AG14" s="896"/>
    </row>
    <row r="15" spans="1:33" ht="60" customHeight="1">
      <c r="A15" s="1944" t="s">
        <v>1220</v>
      </c>
      <c r="B15" s="1944"/>
      <c r="C15" s="1944"/>
      <c r="D15" s="1944"/>
      <c r="E15" s="1944"/>
      <c r="F15" s="1944"/>
      <c r="G15" s="1677"/>
      <c r="H15" s="1677"/>
      <c r="I15" s="1677"/>
      <c r="J15" s="1677"/>
      <c r="K15" s="1677"/>
      <c r="L15" s="1677"/>
      <c r="M15" s="1677"/>
      <c r="N15" s="1677"/>
      <c r="O15" s="1677"/>
      <c r="P15" s="1677"/>
      <c r="Q15" s="1677"/>
      <c r="R15" s="1677"/>
      <c r="S15" s="1677"/>
      <c r="T15" s="1677"/>
      <c r="U15" s="1677"/>
      <c r="V15" s="1677"/>
      <c r="W15" s="1677"/>
      <c r="X15" s="1677"/>
      <c r="Y15" s="1677"/>
      <c r="Z15" s="1677"/>
      <c r="AA15" s="1677"/>
      <c r="AB15" s="1677"/>
      <c r="AC15" s="1677"/>
      <c r="AD15" s="1677"/>
      <c r="AE15" s="1677"/>
      <c r="AF15" s="1677"/>
      <c r="AG15" s="1677"/>
    </row>
    <row r="16" spans="1:33" ht="18" customHeight="1">
      <c r="A16" s="438" t="s">
        <v>1221</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438" t="s">
        <v>1222</v>
      </c>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row>
    <row r="18" spans="1:33">
      <c r="A18" s="438" t="s">
        <v>1223</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row>
    <row r="19" spans="1:33">
      <c r="A19" s="1710" t="s">
        <v>1224</v>
      </c>
      <c r="B19" s="1901"/>
      <c r="C19" s="1901"/>
      <c r="D19" s="1901"/>
      <c r="E19" s="1901"/>
      <c r="F19" s="1901"/>
      <c r="G19" s="1901"/>
      <c r="H19" s="1901"/>
      <c r="I19" s="1901"/>
      <c r="J19" s="1901"/>
      <c r="K19" s="1901"/>
      <c r="L19" s="1901"/>
      <c r="M19" s="1901"/>
      <c r="N19" s="1901"/>
      <c r="O19" s="1901"/>
      <c r="P19" s="1901"/>
      <c r="Q19" s="1901"/>
      <c r="R19" s="1901"/>
      <c r="S19" s="1901"/>
      <c r="T19" s="1901"/>
      <c r="U19" s="1901"/>
      <c r="V19" s="1901"/>
      <c r="W19" s="1901"/>
      <c r="X19" s="1901"/>
      <c r="Y19" s="1901"/>
      <c r="Z19" s="1901"/>
      <c r="AA19" s="1901"/>
      <c r="AB19" s="1901"/>
      <c r="AC19" s="1901"/>
      <c r="AD19" s="1901"/>
      <c r="AE19" s="1901"/>
      <c r="AF19" s="1901"/>
      <c r="AG19" s="1901"/>
    </row>
    <row r="20" spans="1:33">
      <c r="A20" s="1710" t="s">
        <v>1225</v>
      </c>
      <c r="B20" s="1710"/>
      <c r="C20" s="1710"/>
      <c r="D20" s="1710"/>
      <c r="E20" s="1710"/>
      <c r="F20" s="1710"/>
      <c r="G20" s="1710"/>
      <c r="H20" s="1710"/>
      <c r="I20" s="1710"/>
      <c r="J20" s="1710"/>
      <c r="K20" s="1710"/>
      <c r="L20" s="1710"/>
      <c r="M20" s="1710"/>
      <c r="N20" s="1710"/>
      <c r="O20" s="1710"/>
      <c r="P20" s="1710"/>
      <c r="Q20" s="1710"/>
      <c r="R20" s="1710"/>
      <c r="S20" s="1710"/>
      <c r="T20" s="1710"/>
      <c r="U20" s="1710"/>
      <c r="V20" s="1710"/>
      <c r="W20" s="1710"/>
      <c r="X20" s="1710"/>
      <c r="Y20" s="1710"/>
      <c r="Z20" s="1710"/>
      <c r="AA20" s="1710"/>
      <c r="AB20" s="1710"/>
      <c r="AC20" s="1710"/>
      <c r="AD20" s="1710"/>
      <c r="AE20" s="1710"/>
      <c r="AF20" s="1710"/>
      <c r="AG20" s="1710"/>
    </row>
    <row r="21" spans="1:33">
      <c r="A21" s="1710"/>
      <c r="B21" s="1710"/>
      <c r="C21" s="1710"/>
      <c r="D21" s="1710"/>
      <c r="E21" s="1710"/>
      <c r="F21" s="1710"/>
      <c r="G21" s="1710"/>
      <c r="H21" s="1710"/>
      <c r="I21" s="1710"/>
      <c r="J21" s="1710"/>
      <c r="K21" s="1710"/>
      <c r="L21" s="1710"/>
      <c r="M21" s="1710"/>
      <c r="N21" s="1710"/>
      <c r="O21" s="1710"/>
      <c r="P21" s="1710"/>
      <c r="Q21" s="1710"/>
      <c r="R21" s="1710"/>
      <c r="S21" s="1710"/>
      <c r="T21" s="1710"/>
      <c r="U21" s="1710"/>
      <c r="V21" s="1710"/>
      <c r="W21" s="1710"/>
      <c r="X21" s="1710"/>
      <c r="Y21" s="1710"/>
      <c r="Z21" s="1710"/>
      <c r="AA21" s="1710"/>
      <c r="AB21" s="1710"/>
      <c r="AC21" s="1710"/>
      <c r="AD21" s="1710"/>
      <c r="AE21" s="1710"/>
      <c r="AF21" s="1710"/>
      <c r="AG21" s="1710"/>
    </row>
    <row r="22" spans="1:33">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6:F7"/>
    <mergeCell ref="G6:AG6"/>
    <mergeCell ref="G7:AG7"/>
    <mergeCell ref="A2:AG2"/>
    <mergeCell ref="A4:F4"/>
    <mergeCell ref="G4:AG4"/>
    <mergeCell ref="A5:F5"/>
    <mergeCell ref="G5:AG5"/>
    <mergeCell ref="A8:F11"/>
    <mergeCell ref="G8:AC8"/>
    <mergeCell ref="AD8:AG8"/>
    <mergeCell ref="G9:AC9"/>
    <mergeCell ref="AD9:AG9"/>
    <mergeCell ref="G10:AC10"/>
    <mergeCell ref="AD10:AG10"/>
    <mergeCell ref="G11:AC11"/>
    <mergeCell ref="AD11:AG11"/>
    <mergeCell ref="A20:AG21"/>
    <mergeCell ref="A12:F13"/>
    <mergeCell ref="G12:N12"/>
    <mergeCell ref="O12:W12"/>
    <mergeCell ref="X12:AG12"/>
    <mergeCell ref="G13:N13"/>
    <mergeCell ref="O13:W13"/>
    <mergeCell ref="X13:AG13"/>
    <mergeCell ref="A14:F14"/>
    <mergeCell ref="A15:F15"/>
    <mergeCell ref="G15:AG15"/>
    <mergeCell ref="A19:AG19"/>
    <mergeCell ref="G14:N14"/>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7"/>
  <sheetViews>
    <sheetView showGridLines="0" view="pageBreakPreview" zoomScale="118" zoomScaleNormal="100" zoomScaleSheetLayoutView="90" workbookViewId="0">
      <selection activeCell="J9" sqref="J9"/>
    </sheetView>
  </sheetViews>
  <sheetFormatPr defaultRowHeight="13.5"/>
  <cols>
    <col min="1" max="51" width="2.625" style="92" customWidth="1"/>
  </cols>
  <sheetData>
    <row r="1" spans="1:51" s="89" customFormat="1" ht="15.6" customHeight="1">
      <c r="A1" s="94" t="s">
        <v>1896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 customHeight="1">
      <c r="Z3" s="1973" t="s">
        <v>1226</v>
      </c>
      <c r="AA3" s="1973"/>
      <c r="AB3" s="1973"/>
      <c r="AC3" s="1973"/>
      <c r="AD3" s="1973"/>
      <c r="AE3" s="1973"/>
    </row>
    <row r="4" spans="1:51" ht="15.6" customHeight="1">
      <c r="Z4" s="1973" t="s">
        <v>1227</v>
      </c>
      <c r="AA4" s="1973"/>
      <c r="AB4" s="1973"/>
      <c r="AC4" s="1973"/>
      <c r="AD4" s="1973"/>
      <c r="AE4" s="1973"/>
      <c r="AG4" s="437"/>
    </row>
    <row r="5" spans="1:51" ht="15.6" customHeight="1">
      <c r="Z5" s="437"/>
      <c r="AA5" s="437"/>
      <c r="AB5" s="437"/>
      <c r="AC5" s="437"/>
      <c r="AD5" s="437"/>
      <c r="AE5" s="437"/>
      <c r="AG5" s="437"/>
    </row>
    <row r="6" spans="1:51" ht="15.6" customHeight="1">
      <c r="B6" s="92" t="s">
        <v>1228</v>
      </c>
      <c r="M6" s="436"/>
    </row>
    <row r="7" spans="1:51" ht="15.6" customHeight="1"/>
    <row r="8" spans="1:51" ht="15.6" customHeight="1">
      <c r="V8"/>
      <c r="W8" s="1907" t="str">
        <f>はじめに!D5</f>
        <v>あいうえお集落協定</v>
      </c>
      <c r="X8" s="1907"/>
      <c r="Y8" s="1907"/>
      <c r="Z8" s="1907"/>
      <c r="AA8" s="1907"/>
      <c r="AB8" s="1907"/>
      <c r="AC8" s="1907"/>
      <c r="AD8" s="1907"/>
      <c r="AE8" s="1907"/>
      <c r="AY8"/>
    </row>
    <row r="9" spans="1:51" ht="15.6" customHeight="1">
      <c r="W9" s="1907" t="str">
        <f>はじめに!D6</f>
        <v>中山間　太郎</v>
      </c>
      <c r="X9" s="1907"/>
      <c r="Y9" s="1907"/>
      <c r="Z9" s="1907"/>
      <c r="AA9" s="1907"/>
      <c r="AB9" s="1907"/>
      <c r="AC9" s="1907"/>
      <c r="AD9" s="1907"/>
      <c r="AE9" s="1907"/>
      <c r="AF9" s="298"/>
    </row>
    <row r="10" spans="1:51" ht="15.6" customHeight="1">
      <c r="W10" s="437"/>
      <c r="X10" s="437"/>
      <c r="Y10" s="437"/>
      <c r="Z10" s="437"/>
      <c r="AA10" s="437"/>
      <c r="AB10" s="437"/>
      <c r="AC10" s="437"/>
      <c r="AD10" s="437"/>
      <c r="AE10" s="437"/>
      <c r="AF10" s="437"/>
    </row>
    <row r="11" spans="1:51" ht="15.6" customHeight="1"/>
    <row r="12" spans="1:51" ht="15.6" customHeight="1">
      <c r="A12" s="1654" t="s">
        <v>1571</v>
      </c>
      <c r="B12" s="1654"/>
      <c r="C12" s="1654"/>
      <c r="D12" s="1654"/>
      <c r="E12" s="1654"/>
      <c r="F12" s="1654"/>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row>
    <row r="13" spans="1:51" ht="15.6" customHeight="1"/>
    <row r="14" spans="1:51" ht="15.6" customHeight="1">
      <c r="A14" s="1710" t="s">
        <v>1229</v>
      </c>
      <c r="B14" s="1901"/>
      <c r="C14" s="1901"/>
      <c r="D14" s="1901"/>
      <c r="E14" s="1901"/>
      <c r="F14" s="1901"/>
      <c r="G14" s="1901"/>
      <c r="H14" s="1901"/>
      <c r="I14" s="1901"/>
      <c r="J14" s="1901"/>
      <c r="K14" s="1901"/>
      <c r="L14" s="1901"/>
      <c r="M14" s="1901"/>
      <c r="N14" s="1901"/>
      <c r="O14" s="1901"/>
      <c r="P14" s="1901"/>
      <c r="Q14" s="1901"/>
      <c r="R14" s="1901"/>
      <c r="S14" s="1901"/>
      <c r="T14" s="1901"/>
      <c r="U14" s="1901"/>
      <c r="V14" s="1901"/>
      <c r="W14" s="1901"/>
      <c r="X14" s="1901"/>
      <c r="Y14" s="1901"/>
      <c r="Z14" s="1901"/>
      <c r="AA14" s="1901"/>
      <c r="AB14" s="1901"/>
      <c r="AC14" s="1901"/>
      <c r="AD14" s="1901"/>
      <c r="AE14" s="1901"/>
      <c r="AF14" s="1901"/>
      <c r="AG14" s="1901"/>
    </row>
    <row r="15" spans="1:51" ht="15.6" customHeight="1">
      <c r="A15" s="1901"/>
      <c r="B15" s="1901"/>
      <c r="C15" s="1901"/>
      <c r="D15" s="1901"/>
      <c r="E15" s="1901"/>
      <c r="F15" s="1901"/>
      <c r="G15" s="1901"/>
      <c r="H15" s="1901"/>
      <c r="I15" s="1901"/>
      <c r="J15" s="1901"/>
      <c r="K15" s="1901"/>
      <c r="L15" s="1901"/>
      <c r="M15" s="1901"/>
      <c r="N15" s="1901"/>
      <c r="O15" s="1901"/>
      <c r="P15" s="1901"/>
      <c r="Q15" s="1901"/>
      <c r="R15" s="1901"/>
      <c r="S15" s="1901"/>
      <c r="T15" s="1901"/>
      <c r="U15" s="1901"/>
      <c r="V15" s="1901"/>
      <c r="W15" s="1901"/>
      <c r="X15" s="1901"/>
      <c r="Y15" s="1901"/>
      <c r="Z15" s="1901"/>
      <c r="AA15" s="1901"/>
      <c r="AB15" s="1901"/>
      <c r="AC15" s="1901"/>
      <c r="AD15" s="1901"/>
      <c r="AE15" s="1901"/>
      <c r="AF15" s="1901"/>
      <c r="AG15" s="1901"/>
    </row>
    <row r="16" spans="1:51" ht="15.6" customHeight="1">
      <c r="A16" s="1901"/>
      <c r="B16" s="1901"/>
      <c r="C16" s="1901"/>
      <c r="D16" s="1901"/>
      <c r="E16" s="1901"/>
      <c r="F16" s="1901"/>
      <c r="G16" s="1901"/>
      <c r="H16" s="1901"/>
      <c r="I16" s="1901"/>
      <c r="J16" s="1901"/>
      <c r="K16" s="1901"/>
      <c r="L16" s="1901"/>
      <c r="M16" s="1901"/>
      <c r="N16" s="1901"/>
      <c r="O16" s="1901"/>
      <c r="P16" s="1901"/>
      <c r="Q16" s="1901"/>
      <c r="R16" s="1901"/>
      <c r="S16" s="1901"/>
      <c r="T16" s="1901"/>
      <c r="U16" s="1901"/>
      <c r="V16" s="1901"/>
      <c r="W16" s="1901"/>
      <c r="X16" s="1901"/>
      <c r="Y16" s="1901"/>
      <c r="Z16" s="1901"/>
      <c r="AA16" s="1901"/>
      <c r="AB16" s="1901"/>
      <c r="AC16" s="1901"/>
      <c r="AD16" s="1901"/>
      <c r="AE16" s="1901"/>
      <c r="AF16" s="1901"/>
      <c r="AG16" s="1901"/>
    </row>
    <row r="17" spans="1:33" ht="15.6" customHeight="1">
      <c r="A17" s="1901"/>
      <c r="B17" s="1901"/>
      <c r="C17" s="1901"/>
      <c r="D17" s="1901"/>
      <c r="E17" s="1901"/>
      <c r="F17" s="1901"/>
      <c r="G17" s="1901"/>
      <c r="H17" s="1901"/>
      <c r="I17" s="1901"/>
      <c r="J17" s="1901"/>
      <c r="K17" s="1901"/>
      <c r="L17" s="1901"/>
      <c r="M17" s="1901"/>
      <c r="N17" s="1901"/>
      <c r="O17" s="1901"/>
      <c r="P17" s="1901"/>
      <c r="Q17" s="1901"/>
      <c r="R17" s="1901"/>
      <c r="S17" s="1901"/>
      <c r="T17" s="1901"/>
      <c r="U17" s="1901"/>
      <c r="V17" s="1901"/>
      <c r="W17" s="1901"/>
      <c r="X17" s="1901"/>
      <c r="Y17" s="1901"/>
      <c r="Z17" s="1901"/>
      <c r="AA17" s="1901"/>
      <c r="AB17" s="1901"/>
      <c r="AC17" s="1901"/>
      <c r="AD17" s="1901"/>
      <c r="AE17" s="1901"/>
      <c r="AF17" s="1901"/>
      <c r="AG17" s="1901"/>
    </row>
    <row r="18" spans="1:33" ht="15.6" customHeight="1"/>
    <row r="19" spans="1:33" ht="15.6" customHeight="1"/>
    <row r="20" spans="1:33" ht="15.6" customHeight="1"/>
    <row r="21" spans="1:33" ht="15.6" customHeight="1"/>
    <row r="22" spans="1:33" ht="15.6" customHeight="1"/>
    <row r="23" spans="1:33" ht="15.6" customHeight="1"/>
    <row r="24" spans="1:33" ht="15.6" customHeight="1"/>
    <row r="25" spans="1:33" ht="15.6" customHeight="1"/>
    <row r="26" spans="1:33" ht="15.6" customHeight="1"/>
    <row r="27" spans="1:33" ht="15.6" customHeight="1"/>
  </sheetData>
  <mergeCells count="6">
    <mergeCell ref="Z3:AE3"/>
    <mergeCell ref="Z4:AE4"/>
    <mergeCell ref="W8:AE8"/>
    <mergeCell ref="A12:AG12"/>
    <mergeCell ref="A14:AG17"/>
    <mergeCell ref="W9:AE9"/>
  </mergeCells>
  <phoneticPr fontId="3"/>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6"/>
  <sheetViews>
    <sheetView showGridLines="0" view="pageBreakPreview" topLeftCell="C12" zoomScale="115" zoomScaleNormal="100" zoomScaleSheetLayoutView="115" workbookViewId="0">
      <selection activeCell="O18" sqref="O18:O19"/>
    </sheetView>
  </sheetViews>
  <sheetFormatPr defaultRowHeight="13.5"/>
  <cols>
    <col min="1" max="1" width="1.625" style="92" customWidth="1"/>
    <col min="2" max="2" width="10.75" style="92" customWidth="1"/>
    <col min="3" max="3" width="7.5" style="92" customWidth="1"/>
    <col min="4" max="5" width="5.625" style="92" customWidth="1"/>
    <col min="6" max="6" width="5.5" style="92" customWidth="1"/>
    <col min="7" max="8" width="5.625" style="92" customWidth="1"/>
    <col min="9" max="9" width="5.875" style="92" customWidth="1"/>
    <col min="10" max="11" width="5.625" style="92" customWidth="1"/>
    <col min="12" max="12" width="6" style="92" customWidth="1"/>
    <col min="13" max="14" width="5.625" style="92" customWidth="1"/>
    <col min="15" max="15" width="5.75" style="92" customWidth="1"/>
    <col min="16" max="16" width="1.375" style="92" customWidth="1"/>
    <col min="17" max="34" width="2.5" style="92" customWidth="1"/>
    <col min="35" max="52" width="2.625" style="92" customWidth="1"/>
  </cols>
  <sheetData>
    <row r="1" spans="1:52" s="89" customFormat="1" ht="15" customHeight="1">
      <c r="A1" s="1996" t="s">
        <v>1230</v>
      </c>
      <c r="B1" s="1996"/>
      <c r="C1" s="1996"/>
      <c r="D1" s="1996"/>
      <c r="E1" s="1996"/>
      <c r="F1" s="1996"/>
      <c r="G1" s="1996"/>
      <c r="H1" s="1996"/>
      <c r="I1" s="1996"/>
      <c r="J1" s="1996"/>
      <c r="K1" s="1996"/>
      <c r="L1" s="1996"/>
      <c r="M1" s="1996"/>
      <c r="N1" s="1996"/>
      <c r="O1" s="1996"/>
      <c r="P1" s="1996"/>
      <c r="Q1" s="1996"/>
      <c r="R1" s="1996"/>
      <c r="S1" s="1996"/>
      <c r="T1" s="1996"/>
      <c r="U1" s="1996"/>
      <c r="V1" s="1996"/>
      <c r="W1" s="1996"/>
      <c r="X1" s="1996"/>
      <c r="Y1" s="1996"/>
      <c r="Z1" s="1996"/>
      <c r="AA1" s="1996"/>
      <c r="AB1" s="1996"/>
      <c r="AC1" s="1996"/>
      <c r="AD1" s="1996"/>
      <c r="AE1" s="1996"/>
      <c r="AF1" s="1996"/>
      <c r="AG1" s="1996"/>
    </row>
    <row r="2" spans="1:52" s="89" customFormat="1" ht="1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52" s="89" customFormat="1" ht="15.6" customHeight="1">
      <c r="B3" s="441" t="s">
        <v>1231</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row>
    <row r="4" spans="1:52" s="344" customFormat="1" ht="15.6" customHeight="1">
      <c r="A4" s="92"/>
      <c r="B4" s="442"/>
      <c r="C4" s="442"/>
      <c r="D4" s="1991" t="s">
        <v>1232</v>
      </c>
      <c r="E4" s="1991"/>
      <c r="F4" s="1991"/>
      <c r="G4" s="1992" t="str">
        <f>別紙１①!G6</f>
        <v>あいうえおしゅうらくきょうてい</v>
      </c>
      <c r="H4" s="1993"/>
      <c r="I4" s="1993"/>
      <c r="J4" s="1993"/>
      <c r="K4" s="1993"/>
      <c r="L4" s="1994"/>
      <c r="M4" s="340"/>
      <c r="N4" s="340"/>
      <c r="O4" s="340"/>
      <c r="P4" s="340"/>
      <c r="Q4" s="340"/>
      <c r="R4" s="340"/>
      <c r="S4" s="340"/>
      <c r="T4" s="340"/>
      <c r="U4" s="340"/>
      <c r="AB4" s="92"/>
      <c r="AC4" s="92"/>
      <c r="AD4" s="92"/>
      <c r="AE4" s="92"/>
      <c r="AF4" s="92"/>
      <c r="AG4" s="92"/>
      <c r="AH4" s="92"/>
      <c r="AI4" s="89"/>
      <c r="AJ4" s="89"/>
      <c r="AK4" s="89"/>
      <c r="AL4" s="89"/>
      <c r="AM4" s="89"/>
      <c r="AN4" s="89"/>
      <c r="AO4" s="89"/>
      <c r="AP4" s="89"/>
      <c r="AQ4" s="89"/>
      <c r="AR4" s="89"/>
      <c r="AS4" s="89"/>
      <c r="AT4" s="89"/>
      <c r="AU4" s="89"/>
      <c r="AV4" s="89"/>
      <c r="AW4" s="89"/>
      <c r="AX4" s="89"/>
      <c r="AY4" s="89"/>
      <c r="AZ4" s="89"/>
    </row>
    <row r="5" spans="1:52" ht="15" customHeight="1">
      <c r="B5" s="438"/>
      <c r="C5" s="438"/>
      <c r="D5" s="1997" t="s">
        <v>1233</v>
      </c>
      <c r="E5" s="1997"/>
      <c r="F5" s="1997"/>
      <c r="G5" s="1998" t="str">
        <f>別紙１①!G7</f>
        <v>あいうえお集落協定</v>
      </c>
      <c r="H5" s="1999"/>
      <c r="I5" s="1999"/>
      <c r="J5" s="1999"/>
      <c r="K5" s="1999"/>
      <c r="L5" s="2000"/>
      <c r="M5" s="340"/>
      <c r="N5" s="340"/>
      <c r="O5" s="340"/>
      <c r="P5" s="340"/>
      <c r="Q5" s="340"/>
      <c r="R5" s="340"/>
      <c r="S5" s="340"/>
      <c r="T5" s="340"/>
      <c r="U5" s="340"/>
    </row>
    <row r="6" spans="1:52" ht="15" customHeight="1">
      <c r="B6" s="442"/>
      <c r="C6" s="442"/>
      <c r="D6" s="1991" t="s">
        <v>1232</v>
      </c>
      <c r="E6" s="1991"/>
      <c r="F6" s="1991"/>
      <c r="G6" s="1992" t="str">
        <f>別紙１①!G9</f>
        <v>ちゅうさんかん　たろう</v>
      </c>
      <c r="H6" s="1993"/>
      <c r="I6" s="1993"/>
      <c r="J6" s="1993"/>
      <c r="K6" s="1993"/>
      <c r="L6" s="1994"/>
      <c r="M6" s="340"/>
      <c r="N6" s="340"/>
      <c r="O6" s="340"/>
      <c r="P6" s="340"/>
      <c r="Q6" s="340"/>
      <c r="R6" s="340"/>
      <c r="S6" s="340"/>
      <c r="T6" s="340"/>
      <c r="U6" s="340"/>
    </row>
    <row r="7" spans="1:52" ht="15" customHeight="1">
      <c r="B7" s="438"/>
      <c r="C7" s="438"/>
      <c r="D7" s="1997" t="s">
        <v>1234</v>
      </c>
      <c r="E7" s="1997"/>
      <c r="F7" s="1997"/>
      <c r="G7" s="1998" t="str">
        <f>別紙１①!G10</f>
        <v>中山間　太郎</v>
      </c>
      <c r="H7" s="1999"/>
      <c r="I7" s="1999"/>
      <c r="J7" s="1999"/>
      <c r="K7" s="1999"/>
      <c r="L7" s="2000"/>
      <c r="M7" s="340"/>
      <c r="N7" s="340"/>
      <c r="O7" s="340"/>
      <c r="P7" s="340"/>
      <c r="Q7" s="340"/>
      <c r="R7" s="340"/>
      <c r="S7" s="340"/>
      <c r="T7" s="340"/>
      <c r="U7" s="340"/>
    </row>
    <row r="8" spans="1:52" ht="15" customHeight="1">
      <c r="B8" s="442"/>
      <c r="C8" s="442"/>
      <c r="D8" s="1991" t="s">
        <v>1232</v>
      </c>
      <c r="E8" s="1991"/>
      <c r="F8" s="1991"/>
      <c r="G8" s="1992" t="str">
        <f>別紙１①!G12</f>
        <v>まるけんさんかくしまるちょう</v>
      </c>
      <c r="H8" s="1993"/>
      <c r="I8" s="1993"/>
      <c r="J8" s="1993"/>
      <c r="K8" s="1993"/>
      <c r="L8" s="1994"/>
      <c r="M8" s="340"/>
      <c r="N8" s="340"/>
      <c r="O8" s="340"/>
      <c r="P8" s="340"/>
      <c r="Q8" s="340"/>
      <c r="R8" s="340"/>
      <c r="S8" s="340"/>
      <c r="T8" s="340"/>
      <c r="U8" s="340"/>
    </row>
    <row r="9" spans="1:52" ht="15" customHeight="1">
      <c r="B9" s="438"/>
      <c r="C9" s="438"/>
      <c r="D9" s="1997" t="s">
        <v>11</v>
      </c>
      <c r="E9" s="1997"/>
      <c r="F9" s="1997"/>
      <c r="G9" s="1998" t="str">
        <f>別紙１①!G13</f>
        <v>○○県△△市○町</v>
      </c>
      <c r="H9" s="1999"/>
      <c r="I9" s="1999"/>
      <c r="J9" s="1999"/>
      <c r="K9" s="1999"/>
      <c r="L9" s="2000"/>
      <c r="M9" s="340"/>
      <c r="N9" s="340"/>
      <c r="O9" s="340"/>
      <c r="P9" s="340"/>
      <c r="Q9" s="340"/>
      <c r="R9" s="340"/>
      <c r="S9" s="340"/>
      <c r="T9" s="340"/>
      <c r="U9" s="340"/>
    </row>
    <row r="10" spans="1:52" ht="15" customHeight="1"/>
    <row r="11" spans="1:52" ht="15" customHeight="1">
      <c r="B11" s="92" t="s">
        <v>1235</v>
      </c>
    </row>
    <row r="12" spans="1:52" ht="15" customHeight="1">
      <c r="B12" s="92" t="s">
        <v>1236</v>
      </c>
      <c r="M12" s="92" t="s">
        <v>1237</v>
      </c>
    </row>
    <row r="13" spans="1:52" ht="15" customHeight="1">
      <c r="B13" s="1978" t="s">
        <v>1238</v>
      </c>
      <c r="C13" s="1656"/>
      <c r="D13" s="1657"/>
      <c r="E13" s="1657"/>
      <c r="F13" s="1657"/>
      <c r="G13" s="1657"/>
      <c r="H13" s="1657"/>
      <c r="I13" s="1657"/>
      <c r="J13" s="1657"/>
      <c r="K13" s="1657"/>
      <c r="L13" s="1657"/>
      <c r="M13" s="1657"/>
      <c r="N13" s="1657"/>
      <c r="O13" s="1658"/>
    </row>
    <row r="14" spans="1:52" s="92" customFormat="1" ht="27.75" customHeight="1">
      <c r="B14" s="2001"/>
      <c r="C14" s="1986" t="s">
        <v>1239</v>
      </c>
      <c r="D14" s="1988" t="s">
        <v>3</v>
      </c>
      <c r="E14" s="1989"/>
      <c r="F14" s="1990"/>
      <c r="G14" s="1988" t="s">
        <v>6</v>
      </c>
      <c r="H14" s="1989"/>
      <c r="I14" s="1990"/>
      <c r="J14" s="1988" t="s">
        <v>5</v>
      </c>
      <c r="K14" s="1989"/>
      <c r="L14" s="1990"/>
      <c r="M14" s="1988" t="s">
        <v>20</v>
      </c>
      <c r="N14" s="1989"/>
      <c r="O14" s="1990"/>
    </row>
    <row r="15" spans="1:52" s="92" customFormat="1" ht="29.25" customHeight="1">
      <c r="B15" s="1979"/>
      <c r="C15" s="1987"/>
      <c r="D15" s="443" t="s">
        <v>1240</v>
      </c>
      <c r="E15" s="443" t="s">
        <v>1241</v>
      </c>
      <c r="F15" s="443" t="s">
        <v>1242</v>
      </c>
      <c r="G15" s="443" t="s">
        <v>1240</v>
      </c>
      <c r="H15" s="443" t="s">
        <v>1241</v>
      </c>
      <c r="I15" s="443" t="s">
        <v>1242</v>
      </c>
      <c r="J15" s="443" t="s">
        <v>1240</v>
      </c>
      <c r="K15" s="443" t="s">
        <v>1241</v>
      </c>
      <c r="L15" s="443" t="s">
        <v>1242</v>
      </c>
      <c r="M15" s="443" t="s">
        <v>1240</v>
      </c>
      <c r="N15" s="443" t="s">
        <v>1241</v>
      </c>
      <c r="O15" s="443" t="s">
        <v>1242</v>
      </c>
    </row>
    <row r="16" spans="1:52" s="92" customFormat="1" ht="15" customHeight="1">
      <c r="B16" s="1978" t="s">
        <v>258</v>
      </c>
      <c r="C16" s="444" t="s">
        <v>1243</v>
      </c>
      <c r="D16" s="445" t="s">
        <v>1243</v>
      </c>
      <c r="E16" s="1983">
        <v>16800</v>
      </c>
      <c r="F16" s="1984">
        <f>(D17/1000)*E16</f>
        <v>0</v>
      </c>
      <c r="G16" s="444" t="s">
        <v>1243</v>
      </c>
      <c r="H16" s="1983">
        <v>9200</v>
      </c>
      <c r="I16" s="1984">
        <f>(G17/1000)*H16</f>
        <v>0</v>
      </c>
      <c r="J16" s="445" t="s">
        <v>1243</v>
      </c>
      <c r="K16" s="1983">
        <v>8400</v>
      </c>
      <c r="L16" s="1984">
        <f>(J17/1000)*K16</f>
        <v>0</v>
      </c>
      <c r="M16" s="444" t="s">
        <v>1243</v>
      </c>
      <c r="N16" s="1980">
        <v>800</v>
      </c>
      <c r="O16" s="1984">
        <f>(M17/1000)*N16</f>
        <v>0</v>
      </c>
    </row>
    <row r="17" spans="1:52" s="92" customFormat="1" ht="15" customHeight="1">
      <c r="B17" s="1979"/>
      <c r="C17" s="704">
        <f>D17+G17+J17+M17</f>
        <v>0</v>
      </c>
      <c r="D17" s="952"/>
      <c r="E17" s="1981"/>
      <c r="F17" s="1985"/>
      <c r="G17" s="953"/>
      <c r="H17" s="1981"/>
      <c r="I17" s="1985"/>
      <c r="J17" s="952"/>
      <c r="K17" s="1981"/>
      <c r="L17" s="1985"/>
      <c r="M17" s="953"/>
      <c r="N17" s="1981"/>
      <c r="O17" s="1985"/>
    </row>
    <row r="18" spans="1:52" s="92" customFormat="1" ht="15" customHeight="1">
      <c r="B18" s="1982" t="s">
        <v>1244</v>
      </c>
      <c r="C18" s="445" t="s">
        <v>1243</v>
      </c>
      <c r="D18" s="445" t="s">
        <v>1243</v>
      </c>
      <c r="E18" s="1983">
        <v>6400</v>
      </c>
      <c r="F18" s="1984">
        <f>(D19/1000)*E18</f>
        <v>0</v>
      </c>
      <c r="G18" s="445" t="s">
        <v>1243</v>
      </c>
      <c r="H18" s="1983">
        <v>2800</v>
      </c>
      <c r="I18" s="1984">
        <f>(G19/1000)*H18</f>
        <v>0</v>
      </c>
      <c r="J18" s="444" t="s">
        <v>1243</v>
      </c>
      <c r="K18" s="1983">
        <v>2400</v>
      </c>
      <c r="L18" s="1984">
        <f>(J19/1000)*K18</f>
        <v>0</v>
      </c>
      <c r="M18" s="444" t="s">
        <v>1243</v>
      </c>
      <c r="N18" s="1980">
        <v>240</v>
      </c>
      <c r="O18" s="1984">
        <f>(M19/1000)*N18</f>
        <v>0</v>
      </c>
    </row>
    <row r="19" spans="1:52" s="92" customFormat="1" ht="15" customHeight="1">
      <c r="B19" s="1979"/>
      <c r="C19" s="704">
        <f>D19+G19+J19+M19</f>
        <v>0</v>
      </c>
      <c r="D19" s="952"/>
      <c r="E19" s="1981"/>
      <c r="F19" s="1985"/>
      <c r="G19" s="952"/>
      <c r="H19" s="1981"/>
      <c r="I19" s="1985"/>
      <c r="J19" s="953"/>
      <c r="K19" s="1981"/>
      <c r="L19" s="1985"/>
      <c r="M19" s="953"/>
      <c r="N19" s="1981"/>
      <c r="O19" s="1985"/>
    </row>
    <row r="20" spans="1:52" s="92" customFormat="1" ht="15" customHeight="1">
      <c r="B20" s="1982" t="s">
        <v>1245</v>
      </c>
      <c r="C20" s="444" t="s">
        <v>1243</v>
      </c>
      <c r="D20" s="1976"/>
      <c r="E20" s="1976"/>
      <c r="F20" s="1976"/>
      <c r="G20" s="1976"/>
      <c r="H20" s="1976"/>
      <c r="I20" s="1976"/>
      <c r="J20" s="444" t="s">
        <v>1243</v>
      </c>
      <c r="K20" s="1983">
        <v>1200</v>
      </c>
      <c r="L20" s="1984">
        <f>(J21/1000)*K20</f>
        <v>0</v>
      </c>
      <c r="M20" s="1976"/>
      <c r="N20" s="1976"/>
      <c r="O20" s="1976"/>
    </row>
    <row r="21" spans="1:52" s="92" customFormat="1" ht="15" customHeight="1">
      <c r="B21" s="1979"/>
      <c r="C21" s="704">
        <f>J21</f>
        <v>0</v>
      </c>
      <c r="D21" s="1977"/>
      <c r="E21" s="1977"/>
      <c r="F21" s="1977"/>
      <c r="G21" s="1977"/>
      <c r="H21" s="1977"/>
      <c r="I21" s="1977"/>
      <c r="J21" s="953"/>
      <c r="K21" s="1981"/>
      <c r="L21" s="1985"/>
      <c r="M21" s="1977"/>
      <c r="N21" s="1977"/>
      <c r="O21" s="1977"/>
    </row>
    <row r="22" spans="1:52" s="92" customFormat="1" ht="15" customHeight="1">
      <c r="B22" s="1978" t="s">
        <v>10</v>
      </c>
      <c r="C22" s="445" t="s">
        <v>1243</v>
      </c>
      <c r="D22" s="445" t="s">
        <v>1243</v>
      </c>
      <c r="E22" s="1976"/>
      <c r="F22" s="446" t="s">
        <v>1931</v>
      </c>
      <c r="G22" s="445" t="s">
        <v>1243</v>
      </c>
      <c r="H22" s="1976"/>
      <c r="I22" s="446" t="s">
        <v>1932</v>
      </c>
      <c r="J22" s="444" t="s">
        <v>1243</v>
      </c>
      <c r="K22" s="1976"/>
      <c r="L22" s="446" t="s">
        <v>1934</v>
      </c>
      <c r="M22" s="444" t="s">
        <v>1243</v>
      </c>
      <c r="N22" s="1976"/>
      <c r="O22" s="446" t="s">
        <v>1933</v>
      </c>
    </row>
    <row r="23" spans="1:52" s="92" customFormat="1" ht="15" customHeight="1">
      <c r="B23" s="1979"/>
      <c r="C23" s="703">
        <f>C17+C19+C21</f>
        <v>0</v>
      </c>
      <c r="D23" s="703">
        <f>D17+D19</f>
        <v>0</v>
      </c>
      <c r="E23" s="1977"/>
      <c r="F23" s="702">
        <f>F16+F18</f>
        <v>0</v>
      </c>
      <c r="G23" s="703">
        <f>G17+G19</f>
        <v>0</v>
      </c>
      <c r="H23" s="1977"/>
      <c r="I23" s="702">
        <f>I16+I18</f>
        <v>0</v>
      </c>
      <c r="J23" s="703">
        <f>J17+J19+J21</f>
        <v>0</v>
      </c>
      <c r="K23" s="1977"/>
      <c r="L23" s="702">
        <f>L16+L18+L20</f>
        <v>0</v>
      </c>
      <c r="M23" s="704">
        <f>M17+M19</f>
        <v>0</v>
      </c>
      <c r="N23" s="1977"/>
      <c r="O23" s="702">
        <f>O16+O18</f>
        <v>0</v>
      </c>
    </row>
    <row r="24" spans="1:52" s="92" customFormat="1" ht="15" customHeight="1">
      <c r="B24" s="1974" t="s">
        <v>1572</v>
      </c>
      <c r="C24" s="1975"/>
      <c r="D24" s="1975"/>
      <c r="E24" s="1975"/>
      <c r="F24" s="1975"/>
      <c r="G24" s="1975"/>
      <c r="H24" s="1975"/>
      <c r="I24" s="1975"/>
      <c r="J24" s="1975"/>
      <c r="K24" s="1975"/>
      <c r="L24" s="1975"/>
      <c r="M24" s="1975"/>
      <c r="N24" s="1975"/>
      <c r="O24" s="1975"/>
    </row>
    <row r="25" spans="1:52" s="92" customFormat="1" ht="15" customHeight="1">
      <c r="B25" s="1741"/>
      <c r="C25" s="1741"/>
      <c r="D25" s="1741"/>
      <c r="E25" s="1741"/>
      <c r="F25" s="1741"/>
      <c r="G25" s="1741"/>
      <c r="H25" s="1741"/>
      <c r="I25" s="1741"/>
      <c r="J25" s="1741"/>
      <c r="K25" s="1741"/>
      <c r="L25" s="1741"/>
      <c r="M25" s="1741"/>
      <c r="N25" s="1741"/>
      <c r="O25" s="1741"/>
    </row>
    <row r="26" spans="1:52" s="92" customFormat="1" ht="15" customHeight="1">
      <c r="B26" s="1741"/>
      <c r="C26" s="1741"/>
      <c r="D26" s="1741"/>
      <c r="E26" s="1741"/>
      <c r="F26" s="1741"/>
      <c r="G26" s="1741"/>
      <c r="H26" s="1741"/>
      <c r="I26" s="1741"/>
      <c r="J26" s="1741"/>
      <c r="K26" s="1741"/>
      <c r="L26" s="1741"/>
      <c r="M26" s="1741"/>
      <c r="N26" s="1741"/>
      <c r="O26" s="1741"/>
    </row>
    <row r="27" spans="1:52" s="92" customFormat="1" ht="15" customHeight="1">
      <c r="B27" s="1741"/>
      <c r="C27" s="1741"/>
      <c r="D27" s="1741"/>
      <c r="E27" s="1741"/>
      <c r="F27" s="1741"/>
      <c r="G27" s="1741"/>
      <c r="H27" s="1741"/>
      <c r="I27" s="1741"/>
      <c r="J27" s="1741"/>
      <c r="K27" s="1741"/>
      <c r="L27" s="1741"/>
      <c r="M27" s="1741"/>
      <c r="N27" s="1741"/>
      <c r="O27" s="1741"/>
    </row>
    <row r="28" spans="1:52" s="92" customFormat="1" ht="15" customHeight="1">
      <c r="B28" s="1741"/>
      <c r="C28" s="1741"/>
      <c r="D28" s="1741"/>
      <c r="E28" s="1741"/>
      <c r="F28" s="1741"/>
      <c r="G28" s="1741"/>
      <c r="H28" s="1741"/>
      <c r="I28" s="1741"/>
      <c r="J28" s="1741"/>
      <c r="K28" s="1741"/>
      <c r="L28" s="1741"/>
      <c r="M28" s="1741"/>
      <c r="N28" s="1741"/>
      <c r="O28" s="1741"/>
    </row>
    <row r="29" spans="1:52" s="92" customFormat="1" ht="15" customHeight="1"/>
    <row r="30" spans="1:52" s="344" customFormat="1" ht="15" customHeight="1">
      <c r="A30" s="92"/>
      <c r="B30" s="92" t="s">
        <v>1246</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89"/>
      <c r="AJ30" s="89"/>
      <c r="AK30" s="89"/>
      <c r="AL30" s="89"/>
      <c r="AM30" s="89"/>
      <c r="AN30" s="89"/>
      <c r="AO30" s="89"/>
      <c r="AP30" s="89"/>
      <c r="AQ30" s="89"/>
      <c r="AR30" s="89"/>
      <c r="AS30" s="89"/>
      <c r="AT30" s="89"/>
      <c r="AU30" s="89"/>
      <c r="AV30" s="89"/>
      <c r="AW30" s="89"/>
      <c r="AX30" s="89"/>
      <c r="AY30" s="89"/>
      <c r="AZ30" s="89"/>
    </row>
    <row r="31" spans="1:52" s="344" customFormat="1" ht="22.5" customHeight="1">
      <c r="A31" s="92"/>
      <c r="B31" s="92"/>
      <c r="C31" s="1995">
        <f>F23+I23+L23+O23</f>
        <v>0</v>
      </c>
      <c r="D31" s="1995"/>
      <c r="E31" s="1995"/>
      <c r="F31" s="92" t="s">
        <v>854</v>
      </c>
      <c r="G31" s="92" t="s">
        <v>1247</v>
      </c>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89"/>
      <c r="AJ31" s="89"/>
      <c r="AK31" s="89"/>
      <c r="AL31" s="89"/>
      <c r="AM31" s="89"/>
      <c r="AN31" s="89"/>
      <c r="AO31" s="89"/>
      <c r="AP31" s="89"/>
      <c r="AQ31" s="89"/>
      <c r="AR31" s="89"/>
      <c r="AS31" s="89"/>
      <c r="AT31" s="89"/>
      <c r="AU31" s="89"/>
      <c r="AV31" s="89"/>
      <c r="AW31" s="89"/>
      <c r="AX31" s="89"/>
      <c r="AY31" s="89"/>
      <c r="AZ31" s="89"/>
    </row>
    <row r="32" spans="1:52" s="344" customFormat="1" ht="15" customHeight="1">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89"/>
      <c r="AJ32" s="89"/>
      <c r="AK32" s="89"/>
      <c r="AL32" s="89"/>
      <c r="AM32" s="89"/>
      <c r="AN32" s="89"/>
      <c r="AO32" s="89"/>
      <c r="AP32" s="89"/>
      <c r="AQ32" s="89"/>
      <c r="AR32" s="89"/>
      <c r="AS32" s="89"/>
      <c r="AT32" s="89"/>
      <c r="AU32" s="89"/>
      <c r="AV32" s="89"/>
      <c r="AW32" s="89"/>
      <c r="AX32" s="89"/>
      <c r="AY32" s="89"/>
      <c r="AZ32" s="89"/>
    </row>
    <row r="33" spans="1:52" s="344" customFormat="1" ht="15" customHeight="1">
      <c r="A33" s="92"/>
      <c r="B33" s="92" t="s">
        <v>1248</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89"/>
      <c r="AJ33" s="89"/>
      <c r="AK33" s="89"/>
      <c r="AL33" s="89"/>
      <c r="AM33" s="89"/>
      <c r="AN33" s="89"/>
      <c r="AO33" s="89"/>
      <c r="AP33" s="89"/>
      <c r="AQ33" s="89"/>
      <c r="AR33" s="89"/>
      <c r="AS33" s="89"/>
      <c r="AT33" s="89"/>
      <c r="AU33" s="89"/>
      <c r="AV33" s="89"/>
      <c r="AW33" s="89"/>
      <c r="AX33" s="89"/>
      <c r="AY33" s="89"/>
      <c r="AZ33" s="89"/>
    </row>
    <row r="34" spans="1:52" s="344" customFormat="1" ht="9" customHeight="1">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89"/>
      <c r="AJ34" s="89"/>
      <c r="AK34" s="89"/>
      <c r="AL34" s="89"/>
      <c r="AM34" s="89"/>
      <c r="AN34" s="89"/>
      <c r="AO34" s="89"/>
      <c r="AP34" s="89"/>
      <c r="AQ34" s="89"/>
      <c r="AR34" s="89"/>
      <c r="AS34" s="89"/>
      <c r="AT34" s="89"/>
      <c r="AU34" s="89"/>
      <c r="AV34" s="89"/>
      <c r="AW34" s="89"/>
      <c r="AX34" s="89"/>
      <c r="AY34" s="89"/>
      <c r="AZ34" s="89"/>
    </row>
    <row r="35" spans="1:52" ht="15" customHeight="1">
      <c r="B35" s="1677"/>
      <c r="C35" s="1677"/>
      <c r="D35" s="1677"/>
      <c r="E35" s="1677"/>
      <c r="F35" s="1677"/>
      <c r="G35" s="1677"/>
      <c r="H35" s="1677"/>
      <c r="I35" s="1677"/>
      <c r="J35" s="1677"/>
      <c r="K35" s="1677"/>
      <c r="L35" s="1677"/>
      <c r="M35" s="1677"/>
      <c r="N35" s="1677"/>
    </row>
    <row r="36" spans="1:52" ht="15" customHeight="1">
      <c r="B36" s="1677"/>
      <c r="C36" s="1677"/>
      <c r="D36" s="1677"/>
      <c r="E36" s="1677"/>
      <c r="F36" s="1677"/>
      <c r="G36" s="1677"/>
      <c r="H36" s="1677"/>
      <c r="I36" s="1677"/>
      <c r="J36" s="1677"/>
      <c r="K36" s="1677"/>
      <c r="L36" s="1677"/>
      <c r="M36" s="1677"/>
      <c r="N36" s="1677"/>
    </row>
    <row r="37" spans="1:52" ht="15" customHeight="1">
      <c r="B37" s="1677"/>
      <c r="C37" s="1677"/>
      <c r="D37" s="1677"/>
      <c r="E37" s="1677"/>
      <c r="F37" s="1677"/>
      <c r="G37" s="1677"/>
      <c r="H37" s="1677"/>
      <c r="I37" s="1677"/>
      <c r="J37" s="1677"/>
      <c r="K37" s="1677"/>
      <c r="L37" s="1677"/>
      <c r="M37" s="1677"/>
      <c r="N37" s="1677"/>
    </row>
    <row r="38" spans="1:52" ht="15" customHeight="1"/>
    <row r="39" spans="1:52" ht="15" customHeight="1">
      <c r="B39" s="92" t="s">
        <v>1249</v>
      </c>
    </row>
    <row r="40" spans="1:52" ht="15" customHeight="1"/>
    <row r="41" spans="1:52" ht="15" customHeight="1">
      <c r="B41" s="1710" t="s">
        <v>1573</v>
      </c>
      <c r="C41" s="1710"/>
      <c r="D41" s="1710"/>
      <c r="E41" s="1710"/>
      <c r="F41" s="1710"/>
      <c r="G41" s="1710"/>
      <c r="H41" s="1710"/>
      <c r="I41" s="1710"/>
      <c r="J41" s="1710"/>
      <c r="K41" s="1710"/>
      <c r="L41" s="1710"/>
      <c r="M41" s="1710"/>
      <c r="N41" s="1710"/>
      <c r="O41" s="1710"/>
    </row>
    <row r="42" spans="1:52" ht="15" customHeight="1">
      <c r="B42" s="1710"/>
      <c r="C42" s="1710"/>
      <c r="D42" s="1710"/>
      <c r="E42" s="1710"/>
      <c r="F42" s="1710"/>
      <c r="G42" s="1710"/>
      <c r="H42" s="1710"/>
      <c r="I42" s="1710"/>
      <c r="J42" s="1710"/>
      <c r="K42" s="1710"/>
      <c r="L42" s="1710"/>
      <c r="M42" s="1710"/>
      <c r="N42" s="1710"/>
      <c r="O42" s="1710"/>
    </row>
    <row r="43" spans="1:52" ht="15" customHeight="1"/>
    <row r="44" spans="1:52" ht="15.6" customHeight="1">
      <c r="C44" s="92" t="s">
        <v>1250</v>
      </c>
    </row>
    <row r="45" spans="1:52" ht="15.6" customHeight="1"/>
    <row r="46" spans="1:52" s="92" customFormat="1" ht="15.6" customHeight="1">
      <c r="I46" s="92" t="s">
        <v>44</v>
      </c>
      <c r="K46" s="1675"/>
      <c r="L46" s="1675"/>
      <c r="M46" s="1675"/>
      <c r="N46" s="1675"/>
    </row>
  </sheetData>
  <mergeCells count="60">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 ref="C13:O13"/>
    <mergeCell ref="C14:C15"/>
    <mergeCell ref="D14:F14"/>
    <mergeCell ref="G14:I14"/>
    <mergeCell ref="J14:L14"/>
    <mergeCell ref="M14:O14"/>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N18:N19"/>
    <mergeCell ref="B20:B21"/>
    <mergeCell ref="D20:D21"/>
    <mergeCell ref="E20:E21"/>
    <mergeCell ref="F20:F21"/>
    <mergeCell ref="G20:G21"/>
    <mergeCell ref="H20:H21"/>
    <mergeCell ref="I20:I21"/>
    <mergeCell ref="K20:K21"/>
    <mergeCell ref="L20:L21"/>
    <mergeCell ref="M20:M21"/>
    <mergeCell ref="N20:N21"/>
    <mergeCell ref="B24:O28"/>
    <mergeCell ref="B35:N37"/>
    <mergeCell ref="B41:O42"/>
    <mergeCell ref="K46:N46"/>
    <mergeCell ref="O20:O21"/>
    <mergeCell ref="B22:B23"/>
    <mergeCell ref="E22:E23"/>
    <mergeCell ref="H22:H23"/>
    <mergeCell ref="K22:K23"/>
    <mergeCell ref="N22:N23"/>
  </mergeCells>
  <phoneticPr fontId="3"/>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view="pageBreakPreview" zoomScaleNormal="100" zoomScaleSheetLayoutView="100" workbookViewId="0">
      <selection activeCell="Q2" sqref="Q2:T2"/>
    </sheetView>
  </sheetViews>
  <sheetFormatPr defaultColWidth="9" defaultRowHeight="18.75"/>
  <cols>
    <col min="1" max="1" width="2.25" style="115" customWidth="1"/>
    <col min="2" max="21" width="4.5" style="115" customWidth="1"/>
    <col min="22" max="22" width="1.875" style="115" customWidth="1"/>
    <col min="23" max="24" width="2.625" style="115" customWidth="1"/>
    <col min="25" max="25" width="29.5" style="115" customWidth="1"/>
    <col min="26" max="27" width="23" style="115" customWidth="1"/>
    <col min="28" max="16384" width="9" style="115"/>
  </cols>
  <sheetData>
    <row r="1" spans="1:27" s="92" customFormat="1" ht="16.149999999999999" customHeight="1">
      <c r="A1" s="438"/>
      <c r="Q1" s="437"/>
      <c r="R1" s="437"/>
    </row>
    <row r="2" spans="1:27" s="92" customFormat="1" ht="16.149999999999999" customHeight="1">
      <c r="A2" s="438"/>
      <c r="Q2" s="2077" t="s">
        <v>1319</v>
      </c>
      <c r="R2" s="2077"/>
      <c r="S2" s="2077"/>
      <c r="T2" s="2077"/>
      <c r="Y2" s="92" t="str">
        <f>IF('金銭出納簿（今年度）（参考）'!G3="", "",'金銭出納簿（今年度）（参考）'!G3)</f>
        <v/>
      </c>
    </row>
    <row r="3" spans="1:27" s="528" customFormat="1" ht="16.149999999999999" customHeight="1">
      <c r="C3" s="2078" t="str">
        <f>はじめに!D4</f>
        <v>△△市</v>
      </c>
      <c r="D3" s="2078"/>
      <c r="E3" s="528" t="s">
        <v>1320</v>
      </c>
      <c r="F3" s="92"/>
      <c r="G3" s="92"/>
    </row>
    <row r="4" spans="1:27" s="528" customFormat="1" ht="16.149999999999999" customHeight="1">
      <c r="A4" s="529"/>
      <c r="B4" s="529"/>
      <c r="C4" s="529"/>
      <c r="D4" s="529"/>
      <c r="E4" s="529"/>
      <c r="F4" s="92"/>
      <c r="G4" s="92"/>
      <c r="H4" s="92"/>
      <c r="I4" s="92"/>
      <c r="J4" s="92"/>
      <c r="K4" s="92"/>
      <c r="L4" s="92"/>
      <c r="M4" s="92"/>
      <c r="N4" s="92"/>
      <c r="O4" s="92"/>
      <c r="P4" s="92"/>
      <c r="Q4" s="92"/>
    </row>
    <row r="5" spans="1:27" s="92" customFormat="1" ht="16.149999999999999" customHeight="1">
      <c r="A5" s="530"/>
      <c r="B5" s="530"/>
      <c r="C5" s="530"/>
      <c r="D5" s="530"/>
      <c r="P5" s="2079" t="s">
        <v>72</v>
      </c>
      <c r="Q5" s="2079"/>
      <c r="R5" s="2079"/>
      <c r="S5" s="2079"/>
      <c r="T5" s="2079"/>
    </row>
    <row r="6" spans="1:27" s="92" customFormat="1" ht="16.149999999999999" customHeight="1">
      <c r="A6" s="530"/>
      <c r="B6" s="530"/>
      <c r="C6" s="530"/>
      <c r="D6" s="530"/>
      <c r="P6" s="2080" t="str">
        <f>はじめに!D5</f>
        <v>あいうえお集落協定</v>
      </c>
      <c r="Q6" s="2080"/>
      <c r="R6" s="2080"/>
      <c r="S6" s="2080"/>
      <c r="T6" s="2080"/>
    </row>
    <row r="7" spans="1:27" s="92" customFormat="1" ht="16.149999999999999" customHeight="1">
      <c r="A7" s="530"/>
      <c r="B7" s="530"/>
      <c r="C7" s="530"/>
      <c r="D7" s="530"/>
      <c r="E7" s="340"/>
    </row>
    <row r="8" spans="1:27" s="528" customFormat="1" ht="16.149999999999999" customHeight="1">
      <c r="A8" s="531"/>
      <c r="C8" s="2081" t="str">
        <f>IF('金銭出納簿（今年度）（参考）'!G3="", "",'金銭出納簿（今年度）（参考）'!G3)</f>
        <v/>
      </c>
      <c r="D8" s="2082"/>
      <c r="E8" s="2082"/>
      <c r="F8" s="92" t="s">
        <v>1321</v>
      </c>
      <c r="G8" s="92"/>
    </row>
    <row r="9" spans="1:27" s="528" customFormat="1" ht="16.149999999999999" customHeight="1">
      <c r="A9" s="531"/>
      <c r="B9" s="340"/>
      <c r="C9" s="340"/>
      <c r="D9" s="340"/>
      <c r="E9" s="340"/>
      <c r="F9" s="92"/>
      <c r="G9" s="92"/>
    </row>
    <row r="10" spans="1:27" s="92" customFormat="1" ht="16.149999999999999" customHeight="1">
      <c r="B10" s="92" t="s">
        <v>1322</v>
      </c>
      <c r="L10" s="532"/>
      <c r="M10" s="532"/>
    </row>
    <row r="11" spans="1:27" s="92" customFormat="1" ht="16.149999999999999" customHeight="1">
      <c r="A11" s="438"/>
      <c r="B11" s="92" t="s">
        <v>1323</v>
      </c>
      <c r="V11" s="437"/>
    </row>
    <row r="12" spans="1:27" s="92" customFormat="1" ht="16.149999999999999" customHeight="1">
      <c r="A12" s="438"/>
      <c r="C12" s="2074"/>
      <c r="D12" s="2074"/>
      <c r="E12" s="2074"/>
      <c r="F12" s="2074"/>
      <c r="G12" s="2074"/>
      <c r="H12" s="1659" t="s">
        <v>1324</v>
      </c>
      <c r="I12" s="1659"/>
      <c r="J12" s="1659"/>
      <c r="K12" s="1659"/>
      <c r="L12" s="1659"/>
      <c r="M12" s="1659" t="s">
        <v>1325</v>
      </c>
      <c r="N12" s="1659"/>
      <c r="O12" s="1659"/>
      <c r="P12" s="1659"/>
      <c r="Q12" s="1659"/>
      <c r="R12" s="1659"/>
      <c r="S12" s="1659"/>
      <c r="T12" s="1659"/>
      <c r="U12" s="1659"/>
      <c r="V12" s="437"/>
    </row>
    <row r="13" spans="1:27" s="92" customFormat="1" ht="16.149999999999999" customHeight="1">
      <c r="A13" s="438"/>
      <c r="C13" s="2074" t="s">
        <v>1326</v>
      </c>
      <c r="D13" s="2074"/>
      <c r="E13" s="2074"/>
      <c r="F13" s="2074"/>
      <c r="G13" s="2074"/>
      <c r="H13" s="2075">
        <v>2400000</v>
      </c>
      <c r="I13" s="2075"/>
      <c r="J13" s="2075"/>
      <c r="K13" s="2075"/>
      <c r="L13" s="2075"/>
      <c r="M13" s="2076" t="s">
        <v>1954</v>
      </c>
      <c r="N13" s="2076"/>
      <c r="O13" s="2076"/>
      <c r="P13" s="2076"/>
      <c r="Q13" s="2076"/>
      <c r="R13" s="2076"/>
      <c r="S13" s="2076"/>
      <c r="T13" s="2076"/>
      <c r="U13" s="2076"/>
      <c r="V13" s="437"/>
    </row>
    <row r="14" spans="1:27" s="92" customFormat="1" ht="16.149999999999999" customHeight="1">
      <c r="A14" s="438"/>
      <c r="C14" s="2074" t="s">
        <v>1327</v>
      </c>
      <c r="D14" s="2074"/>
      <c r="E14" s="2074"/>
      <c r="F14" s="2074"/>
      <c r="G14" s="2074"/>
      <c r="H14" s="2075">
        <v>2400000</v>
      </c>
      <c r="I14" s="2075"/>
      <c r="J14" s="2075"/>
      <c r="K14" s="2075"/>
      <c r="L14" s="2075"/>
      <c r="M14" s="2076" t="s">
        <v>1328</v>
      </c>
      <c r="N14" s="2076"/>
      <c r="O14" s="2076"/>
      <c r="P14" s="2076"/>
      <c r="Q14" s="2076"/>
      <c r="R14" s="2076"/>
      <c r="S14" s="2076"/>
      <c r="T14" s="2076"/>
      <c r="U14" s="2076"/>
      <c r="V14" s="437"/>
    </row>
    <row r="15" spans="1:27" s="92" customFormat="1" ht="16.149999999999999" customHeight="1"/>
    <row r="16" spans="1:27" s="92" customFormat="1" ht="16.149999999999999" customHeight="1">
      <c r="B16" s="92" t="s">
        <v>1329</v>
      </c>
      <c r="Y16" s="533" t="s">
        <v>1330</v>
      </c>
      <c r="Z16" s="534" t="s">
        <v>1331</v>
      </c>
      <c r="AA16" s="534"/>
    </row>
    <row r="17" spans="3:27" s="92" customFormat="1" ht="16.149999999999999" customHeight="1">
      <c r="C17" s="1659" t="s">
        <v>1330</v>
      </c>
      <c r="D17" s="1763"/>
      <c r="E17" s="1763"/>
      <c r="F17" s="1763"/>
      <c r="G17" s="1763"/>
      <c r="H17" s="1763"/>
      <c r="I17" s="1763"/>
      <c r="J17" s="2066" t="s">
        <v>1331</v>
      </c>
      <c r="K17" s="2067"/>
      <c r="L17" s="2067"/>
      <c r="M17" s="2067"/>
      <c r="N17" s="2067"/>
      <c r="O17" s="1659" t="s">
        <v>1332</v>
      </c>
      <c r="P17" s="1763"/>
      <c r="Q17" s="1763"/>
      <c r="R17" s="1763"/>
      <c r="S17" s="1763"/>
      <c r="T17" s="1763"/>
      <c r="U17" s="1763"/>
      <c r="Y17" s="535"/>
      <c r="Z17" s="536" t="s">
        <v>1333</v>
      </c>
      <c r="AA17" s="536" t="s">
        <v>1334</v>
      </c>
    </row>
    <row r="18" spans="3:27" ht="16.149999999999999" customHeight="1">
      <c r="C18" s="2068" t="s">
        <v>738</v>
      </c>
      <c r="D18" s="2069"/>
      <c r="E18" s="2069"/>
      <c r="F18" s="2069"/>
      <c r="G18" s="2069"/>
      <c r="H18" s="2069"/>
      <c r="I18" s="2069"/>
      <c r="J18" s="2070">
        <f>Z18+AA18</f>
        <v>250000</v>
      </c>
      <c r="K18" s="2071"/>
      <c r="L18" s="2071"/>
      <c r="M18" s="2071"/>
      <c r="N18" s="2071"/>
      <c r="O18" s="2072" t="s">
        <v>1335</v>
      </c>
      <c r="P18" s="2073"/>
      <c r="Q18" s="2073"/>
      <c r="R18" s="2073"/>
      <c r="S18" s="2073"/>
      <c r="T18" s="2073"/>
      <c r="U18" s="2073"/>
      <c r="Y18" s="537" t="s">
        <v>738</v>
      </c>
      <c r="Z18" s="538">
        <f>'金銭出納簿（今年度）（参考）'!I96</f>
        <v>250000</v>
      </c>
      <c r="AA18" s="565">
        <f>'金銭出納簿（前年度）（参考） '!K96</f>
        <v>0</v>
      </c>
    </row>
    <row r="19" spans="3:27" ht="16.149999999999999" customHeight="1">
      <c r="C19" s="2058" t="s">
        <v>1315</v>
      </c>
      <c r="D19" s="2059"/>
      <c r="E19" s="2059"/>
      <c r="F19" s="2059"/>
      <c r="G19" s="2059"/>
      <c r="H19" s="2059"/>
      <c r="I19" s="2059"/>
      <c r="J19" s="2060">
        <f t="shared" ref="J19:J32" si="0">Z19+AA19</f>
        <v>655000</v>
      </c>
      <c r="K19" s="2061"/>
      <c r="L19" s="2061"/>
      <c r="M19" s="2061"/>
      <c r="N19" s="2061"/>
      <c r="O19" s="2064" t="s">
        <v>1336</v>
      </c>
      <c r="P19" s="2065"/>
      <c r="Q19" s="2065"/>
      <c r="R19" s="2065"/>
      <c r="S19" s="2065"/>
      <c r="T19" s="2065"/>
      <c r="U19" s="2065"/>
      <c r="Y19" s="537" t="s">
        <v>1315</v>
      </c>
      <c r="Z19" s="538">
        <f>'金銭出納簿（今年度）（参考）'!I97</f>
        <v>405000</v>
      </c>
      <c r="AA19" s="566">
        <f>'金銭出納簿（前年度）（参考） '!K97</f>
        <v>250000</v>
      </c>
    </row>
    <row r="20" spans="3:27" ht="16.149999999999999" customHeight="1">
      <c r="C20" s="2058" t="s">
        <v>913</v>
      </c>
      <c r="D20" s="2059"/>
      <c r="E20" s="2059"/>
      <c r="F20" s="2059"/>
      <c r="G20" s="2059"/>
      <c r="H20" s="2059"/>
      <c r="I20" s="2059"/>
      <c r="J20" s="2060">
        <f t="shared" si="0"/>
        <v>120000</v>
      </c>
      <c r="K20" s="2061"/>
      <c r="L20" s="2061"/>
      <c r="M20" s="2061"/>
      <c r="N20" s="2061"/>
      <c r="O20" s="2064" t="s">
        <v>1337</v>
      </c>
      <c r="P20" s="2065"/>
      <c r="Q20" s="2065"/>
      <c r="R20" s="2065"/>
      <c r="S20" s="2065"/>
      <c r="T20" s="2065"/>
      <c r="U20" s="2065"/>
      <c r="Y20" s="537" t="s">
        <v>913</v>
      </c>
      <c r="Z20" s="538">
        <f>'金銭出納簿（今年度）（参考）'!I98</f>
        <v>80000</v>
      </c>
      <c r="AA20" s="566">
        <f>'金銭出納簿（前年度）（参考） '!K98</f>
        <v>40000</v>
      </c>
    </row>
    <row r="21" spans="3:27" ht="16.149999999999999" customHeight="1">
      <c r="C21" s="2058" t="s">
        <v>1316</v>
      </c>
      <c r="D21" s="2059"/>
      <c r="E21" s="2059"/>
      <c r="F21" s="2059"/>
      <c r="G21" s="2059"/>
      <c r="H21" s="2059"/>
      <c r="I21" s="2059"/>
      <c r="J21" s="2060">
        <f t="shared" si="0"/>
        <v>380000</v>
      </c>
      <c r="K21" s="2061"/>
      <c r="L21" s="2061"/>
      <c r="M21" s="2061"/>
      <c r="N21" s="2061"/>
      <c r="O21" s="2064" t="s">
        <v>1338</v>
      </c>
      <c r="P21" s="2065"/>
      <c r="Q21" s="2065"/>
      <c r="R21" s="2065"/>
      <c r="S21" s="2065"/>
      <c r="T21" s="2065"/>
      <c r="U21" s="2065"/>
      <c r="Y21" s="537" t="s">
        <v>1316</v>
      </c>
      <c r="Z21" s="538">
        <f>'金銭出納簿（今年度）（参考）'!I99</f>
        <v>180000</v>
      </c>
      <c r="AA21" s="566">
        <f>'金銭出納簿（前年度）（参考） '!K99</f>
        <v>200000</v>
      </c>
    </row>
    <row r="22" spans="3:27" ht="16.149999999999999" customHeight="1">
      <c r="C22" s="2058" t="s">
        <v>915</v>
      </c>
      <c r="D22" s="2059"/>
      <c r="E22" s="2059"/>
      <c r="F22" s="2059"/>
      <c r="G22" s="2059"/>
      <c r="H22" s="2059"/>
      <c r="I22" s="2059"/>
      <c r="J22" s="2060">
        <f t="shared" si="0"/>
        <v>400000</v>
      </c>
      <c r="K22" s="2061"/>
      <c r="L22" s="2061"/>
      <c r="M22" s="2061"/>
      <c r="N22" s="2061"/>
      <c r="O22" s="2064" t="s">
        <v>1339</v>
      </c>
      <c r="P22" s="2065"/>
      <c r="Q22" s="2065"/>
      <c r="R22" s="2065"/>
      <c r="S22" s="2065"/>
      <c r="T22" s="2065"/>
      <c r="U22" s="2065"/>
      <c r="Y22" s="537" t="s">
        <v>915</v>
      </c>
      <c r="Z22" s="538">
        <f>'金銭出納簿（今年度）（参考）'!I100</f>
        <v>400000</v>
      </c>
      <c r="AA22" s="566">
        <f>'金銭出納簿（前年度）（参考） '!K100</f>
        <v>0</v>
      </c>
    </row>
    <row r="23" spans="3:27" ht="16.149999999999999" customHeight="1">
      <c r="C23" s="2058" t="s">
        <v>1317</v>
      </c>
      <c r="D23" s="2059"/>
      <c r="E23" s="2059"/>
      <c r="F23" s="2059"/>
      <c r="G23" s="2059"/>
      <c r="H23" s="2059"/>
      <c r="I23" s="2059"/>
      <c r="J23" s="2060">
        <f t="shared" si="0"/>
        <v>30000</v>
      </c>
      <c r="K23" s="2061"/>
      <c r="L23" s="2061"/>
      <c r="M23" s="2061"/>
      <c r="N23" s="2061"/>
      <c r="O23" s="2064" t="s">
        <v>1340</v>
      </c>
      <c r="P23" s="2065"/>
      <c r="Q23" s="2065"/>
      <c r="R23" s="2065"/>
      <c r="S23" s="2065"/>
      <c r="T23" s="2065"/>
      <c r="U23" s="2065"/>
      <c r="Y23" s="537" t="s">
        <v>1317</v>
      </c>
      <c r="Z23" s="538">
        <f>'金銭出納簿（今年度）（参考）'!I101</f>
        <v>30000</v>
      </c>
      <c r="AA23" s="566">
        <f>'金銭出納簿（前年度）（参考） '!K101</f>
        <v>0</v>
      </c>
    </row>
    <row r="24" spans="3:27" ht="16.149999999999999" customHeight="1">
      <c r="C24" s="2058" t="s">
        <v>1318</v>
      </c>
      <c r="D24" s="2059"/>
      <c r="E24" s="2059"/>
      <c r="F24" s="2059"/>
      <c r="G24" s="2059"/>
      <c r="H24" s="2059"/>
      <c r="I24" s="2059"/>
      <c r="J24" s="2060">
        <f t="shared" si="0"/>
        <v>100000</v>
      </c>
      <c r="K24" s="2061"/>
      <c r="L24" s="2061"/>
      <c r="M24" s="2061"/>
      <c r="N24" s="2061"/>
      <c r="O24" s="2064"/>
      <c r="P24" s="2065"/>
      <c r="Q24" s="2065"/>
      <c r="R24" s="2065"/>
      <c r="S24" s="2065"/>
      <c r="T24" s="2065"/>
      <c r="U24" s="2065"/>
      <c r="Y24" s="537" t="s">
        <v>1318</v>
      </c>
      <c r="Z24" s="538">
        <f>'金銭出納簿（今年度）（参考）'!I102</f>
        <v>0</v>
      </c>
      <c r="AA24" s="566">
        <f>'金銭出納簿（前年度）（参考） '!K102</f>
        <v>100000</v>
      </c>
    </row>
    <row r="25" spans="3:27" ht="16.149999999999999" customHeight="1">
      <c r="C25" s="2058" t="s">
        <v>918</v>
      </c>
      <c r="D25" s="2059"/>
      <c r="E25" s="2059"/>
      <c r="F25" s="2059"/>
      <c r="G25" s="2059"/>
      <c r="H25" s="2059"/>
      <c r="I25" s="2059"/>
      <c r="J25" s="2060">
        <f t="shared" si="0"/>
        <v>0</v>
      </c>
      <c r="K25" s="2061"/>
      <c r="L25" s="2061"/>
      <c r="M25" s="2061"/>
      <c r="N25" s="2061"/>
      <c r="O25" s="2064"/>
      <c r="P25" s="2065"/>
      <c r="Q25" s="2065"/>
      <c r="R25" s="2065"/>
      <c r="S25" s="2065"/>
      <c r="T25" s="2065"/>
      <c r="U25" s="2065"/>
      <c r="Y25" s="537" t="s">
        <v>918</v>
      </c>
      <c r="Z25" s="538">
        <f>'金銭出納簿（今年度）（参考）'!I103</f>
        <v>0</v>
      </c>
      <c r="AA25" s="566">
        <f>'金銭出納簿（前年度）（参考） '!K103</f>
        <v>0</v>
      </c>
    </row>
    <row r="26" spans="3:27" ht="16.149999999999999" customHeight="1">
      <c r="C26" s="2058" t="s">
        <v>919</v>
      </c>
      <c r="D26" s="2059"/>
      <c r="E26" s="2059"/>
      <c r="F26" s="2059"/>
      <c r="G26" s="2059"/>
      <c r="H26" s="2059"/>
      <c r="I26" s="2059"/>
      <c r="J26" s="2060">
        <f t="shared" si="0"/>
        <v>60000</v>
      </c>
      <c r="K26" s="2061"/>
      <c r="L26" s="2061"/>
      <c r="M26" s="2061"/>
      <c r="N26" s="2061"/>
      <c r="O26" s="2064"/>
      <c r="P26" s="2065"/>
      <c r="Q26" s="2065"/>
      <c r="R26" s="2065"/>
      <c r="S26" s="2065"/>
      <c r="T26" s="2065"/>
      <c r="U26" s="2065"/>
      <c r="Y26" s="537" t="s">
        <v>919</v>
      </c>
      <c r="Z26" s="538">
        <f>'金銭出納簿（今年度）（参考）'!I104</f>
        <v>60000</v>
      </c>
      <c r="AA26" s="566">
        <f>'金銭出納簿（前年度）（参考） '!K104</f>
        <v>0</v>
      </c>
    </row>
    <row r="27" spans="3:27" ht="16.149999999999999" customHeight="1">
      <c r="C27" s="2058" t="s">
        <v>920</v>
      </c>
      <c r="D27" s="2059"/>
      <c r="E27" s="2059"/>
      <c r="F27" s="2059"/>
      <c r="G27" s="2059"/>
      <c r="H27" s="2059"/>
      <c r="I27" s="2059"/>
      <c r="J27" s="2060">
        <f t="shared" si="0"/>
        <v>50001</v>
      </c>
      <c r="K27" s="2061"/>
      <c r="L27" s="2061"/>
      <c r="M27" s="2061"/>
      <c r="N27" s="2061"/>
      <c r="O27" s="2064" t="s">
        <v>1341</v>
      </c>
      <c r="P27" s="2065"/>
      <c r="Q27" s="2065"/>
      <c r="R27" s="2065"/>
      <c r="S27" s="2065"/>
      <c r="T27" s="2065"/>
      <c r="U27" s="2065"/>
      <c r="Y27" s="537" t="s">
        <v>920</v>
      </c>
      <c r="Z27" s="538">
        <f>'金銭出納簿（今年度）（参考）'!I105</f>
        <v>0</v>
      </c>
      <c r="AA27" s="566">
        <f>'金銭出納簿（前年度）（参考） '!K105</f>
        <v>50001</v>
      </c>
    </row>
    <row r="28" spans="3:27" ht="16.149999999999999" customHeight="1">
      <c r="C28" s="2058" t="s">
        <v>912</v>
      </c>
      <c r="D28" s="2059"/>
      <c r="E28" s="2059"/>
      <c r="F28" s="2059"/>
      <c r="G28" s="2059"/>
      <c r="H28" s="2059"/>
      <c r="I28" s="2059"/>
      <c r="J28" s="2060">
        <f t="shared" si="0"/>
        <v>0</v>
      </c>
      <c r="K28" s="2061"/>
      <c r="L28" s="2061"/>
      <c r="M28" s="2061"/>
      <c r="N28" s="2061"/>
      <c r="O28" s="2062"/>
      <c r="P28" s="2063"/>
      <c r="Q28" s="2063"/>
      <c r="R28" s="2063"/>
      <c r="S28" s="2063"/>
      <c r="T28" s="2063"/>
      <c r="U28" s="2063"/>
      <c r="Y28" s="537" t="s">
        <v>912</v>
      </c>
      <c r="Z28" s="538">
        <f>'金銭出納簿（今年度）（参考）'!I106</f>
        <v>0</v>
      </c>
      <c r="AA28" s="566">
        <f>'金銭出納簿（前年度）（参考） '!K106</f>
        <v>0</v>
      </c>
    </row>
    <row r="29" spans="3:27" ht="16.149999999999999" customHeight="1">
      <c r="C29" s="2058" t="s">
        <v>911</v>
      </c>
      <c r="D29" s="2059"/>
      <c r="E29" s="2059"/>
      <c r="F29" s="2059"/>
      <c r="G29" s="2059"/>
      <c r="H29" s="2059"/>
      <c r="I29" s="2059"/>
      <c r="J29" s="2060">
        <f t="shared" si="0"/>
        <v>2000</v>
      </c>
      <c r="K29" s="2061"/>
      <c r="L29" s="2061"/>
      <c r="M29" s="2061"/>
      <c r="N29" s="2061"/>
      <c r="O29" s="2062"/>
      <c r="P29" s="2063"/>
      <c r="Q29" s="2063"/>
      <c r="R29" s="2063"/>
      <c r="S29" s="2063"/>
      <c r="T29" s="2063"/>
      <c r="U29" s="2063"/>
      <c r="Y29" s="537" t="s">
        <v>911</v>
      </c>
      <c r="Z29" s="538">
        <f>'金銭出納簿（今年度）（参考）'!I107</f>
        <v>0</v>
      </c>
      <c r="AA29" s="566">
        <f>'金銭出納簿（前年度）（参考） '!K107</f>
        <v>2000</v>
      </c>
    </row>
    <row r="30" spans="3:27" ht="16.149999999999999" customHeight="1">
      <c r="C30" s="2058" t="s">
        <v>909</v>
      </c>
      <c r="D30" s="2059"/>
      <c r="E30" s="2059"/>
      <c r="F30" s="2059"/>
      <c r="G30" s="2059"/>
      <c r="H30" s="2059"/>
      <c r="I30" s="2059"/>
      <c r="J30" s="2060">
        <f t="shared" si="0"/>
        <v>50000</v>
      </c>
      <c r="K30" s="2061"/>
      <c r="L30" s="2061"/>
      <c r="M30" s="2061"/>
      <c r="N30" s="2061"/>
      <c r="O30" s="2062"/>
      <c r="P30" s="2063"/>
      <c r="Q30" s="2063"/>
      <c r="R30" s="2063"/>
      <c r="S30" s="2063"/>
      <c r="T30" s="2063"/>
      <c r="U30" s="2063"/>
      <c r="Y30" s="537" t="s">
        <v>909</v>
      </c>
      <c r="Z30" s="538">
        <f>'金銭出納簿（今年度）（参考）'!I108</f>
        <v>0</v>
      </c>
      <c r="AA30" s="566">
        <f>'金銭出納簿（前年度）（参考） '!K108</f>
        <v>50000</v>
      </c>
    </row>
    <row r="31" spans="3:27" ht="16.149999999999999" customHeight="1">
      <c r="C31" s="2058" t="s">
        <v>910</v>
      </c>
      <c r="D31" s="2059"/>
      <c r="E31" s="2059"/>
      <c r="F31" s="2059"/>
      <c r="G31" s="2059"/>
      <c r="H31" s="2059"/>
      <c r="I31" s="2059"/>
      <c r="J31" s="2060">
        <f t="shared" si="0"/>
        <v>100000</v>
      </c>
      <c r="K31" s="2061"/>
      <c r="L31" s="2061"/>
      <c r="M31" s="2061"/>
      <c r="N31" s="2061"/>
      <c r="O31" s="2062"/>
      <c r="P31" s="2063"/>
      <c r="Q31" s="2063"/>
      <c r="R31" s="2063"/>
      <c r="S31" s="2063"/>
      <c r="T31" s="2063"/>
      <c r="U31" s="2063"/>
      <c r="Y31" s="537" t="s">
        <v>910</v>
      </c>
      <c r="Z31" s="538">
        <f>'金銭出納簿（今年度）（参考）'!I109</f>
        <v>0</v>
      </c>
      <c r="AA31" s="566">
        <f>'金銭出納簿（前年度）（参考） '!K109</f>
        <v>100000</v>
      </c>
    </row>
    <row r="32" spans="3:27" ht="16.149999999999999" customHeight="1" thickBot="1">
      <c r="C32" s="2058" t="s">
        <v>1281</v>
      </c>
      <c r="D32" s="2059"/>
      <c r="E32" s="2059"/>
      <c r="F32" s="2059"/>
      <c r="G32" s="2059"/>
      <c r="H32" s="2059"/>
      <c r="I32" s="2059"/>
      <c r="J32" s="2060">
        <f t="shared" si="0"/>
        <v>50000</v>
      </c>
      <c r="K32" s="2061"/>
      <c r="L32" s="2061"/>
      <c r="M32" s="2061"/>
      <c r="N32" s="2061"/>
      <c r="O32" s="2062"/>
      <c r="P32" s="2063"/>
      <c r="Q32" s="2063"/>
      <c r="R32" s="2063"/>
      <c r="S32" s="2063"/>
      <c r="T32" s="2063"/>
      <c r="U32" s="2063"/>
      <c r="Y32" s="434" t="s">
        <v>1281</v>
      </c>
      <c r="Z32" s="538">
        <f>'金銭出納簿（今年度）（参考）'!I110</f>
        <v>0</v>
      </c>
      <c r="AA32" s="567">
        <f>'金銭出納簿（前年度）（参考） '!K110</f>
        <v>50000</v>
      </c>
    </row>
    <row r="33" spans="2:27" ht="21" customHeight="1" thickBot="1">
      <c r="C33" s="2040" t="s">
        <v>1342</v>
      </c>
      <c r="D33" s="2041"/>
      <c r="E33" s="2041"/>
      <c r="F33" s="2041"/>
      <c r="G33" s="2041"/>
      <c r="H33" s="2041"/>
      <c r="I33" s="2041"/>
      <c r="J33" s="2042">
        <f>SUM(J18:N32)</f>
        <v>2247001</v>
      </c>
      <c r="K33" s="2043"/>
      <c r="L33" s="2043"/>
      <c r="M33" s="2043"/>
      <c r="N33" s="2043"/>
      <c r="O33" s="2044"/>
      <c r="P33" s="2045"/>
      <c r="Q33" s="2045"/>
      <c r="R33" s="2045"/>
      <c r="S33" s="2045"/>
      <c r="T33" s="2045"/>
      <c r="U33" s="2045"/>
      <c r="Y33" s="341" t="s">
        <v>1342</v>
      </c>
      <c r="Z33" s="564">
        <f>SUM(Z18:Z32)</f>
        <v>1405000</v>
      </c>
      <c r="AA33" s="567">
        <f>SUM(AA18:AA32)</f>
        <v>842001</v>
      </c>
    </row>
    <row r="34" spans="2:27" s="447" customFormat="1" ht="21" customHeight="1" thickTop="1">
      <c r="C34" s="2050" t="s">
        <v>1953</v>
      </c>
      <c r="D34" s="1770"/>
      <c r="E34" s="1770"/>
      <c r="F34" s="1770"/>
      <c r="G34" s="1770"/>
      <c r="H34" s="1770"/>
      <c r="I34" s="1770"/>
      <c r="J34" s="2051">
        <f>H14-J33</f>
        <v>152999</v>
      </c>
      <c r="K34" s="2052"/>
      <c r="L34" s="2052"/>
      <c r="M34" s="2052"/>
      <c r="N34" s="2053"/>
      <c r="O34" s="2054" t="s">
        <v>1956</v>
      </c>
      <c r="P34" s="2055"/>
      <c r="Q34" s="2055"/>
      <c r="R34" s="2055"/>
      <c r="S34" s="2056"/>
      <c r="T34" s="2056"/>
      <c r="U34" s="2057"/>
      <c r="Z34" s="540"/>
      <c r="AA34" s="738"/>
    </row>
    <row r="35" spans="2:27" ht="16.149999999999999" customHeight="1">
      <c r="Y35" s="737"/>
    </row>
    <row r="36" spans="2:27" s="92" customFormat="1" ht="16.149999999999999" customHeight="1">
      <c r="B36" s="92" t="s">
        <v>1343</v>
      </c>
    </row>
    <row r="37" spans="2:27" s="92" customFormat="1" ht="16.149999999999999" customHeight="1">
      <c r="C37" s="1656"/>
      <c r="D37" s="2046"/>
      <c r="E37" s="2046"/>
      <c r="F37" s="2047" t="s">
        <v>1344</v>
      </c>
      <c r="G37" s="2046"/>
      <c r="H37" s="2046"/>
      <c r="I37" s="2048"/>
      <c r="J37" s="2047" t="s">
        <v>1345</v>
      </c>
      <c r="K37" s="2046"/>
      <c r="L37" s="2046"/>
      <c r="M37" s="2046"/>
      <c r="N37" s="2046"/>
      <c r="O37" s="2048"/>
      <c r="P37" s="1657" t="s">
        <v>257</v>
      </c>
      <c r="Q37" s="2046"/>
      <c r="R37" s="2046"/>
      <c r="S37" s="2046"/>
      <c r="T37" s="2046"/>
      <c r="U37" s="2049"/>
    </row>
    <row r="38" spans="2:27" s="92" customFormat="1" ht="16.149999999999999" customHeight="1">
      <c r="C38" s="2035" t="s">
        <v>1346</v>
      </c>
      <c r="D38" s="2036"/>
      <c r="E38" s="2036"/>
      <c r="F38" s="2037" t="s">
        <v>1347</v>
      </c>
      <c r="G38" s="2036"/>
      <c r="H38" s="2036"/>
      <c r="I38" s="2038"/>
      <c r="J38" s="2037" t="s">
        <v>1347</v>
      </c>
      <c r="K38" s="2036"/>
      <c r="L38" s="2039"/>
      <c r="M38" s="2035" t="s">
        <v>1331</v>
      </c>
      <c r="N38" s="2036"/>
      <c r="O38" s="2038"/>
      <c r="P38" s="1169" t="s">
        <v>1347</v>
      </c>
      <c r="Q38" s="2036"/>
      <c r="R38" s="2039"/>
      <c r="S38" s="2035" t="s">
        <v>1331</v>
      </c>
      <c r="T38" s="2036"/>
      <c r="U38" s="2039"/>
    </row>
    <row r="39" spans="2:27" s="92" customFormat="1" ht="16.149999999999999" customHeight="1">
      <c r="C39" s="1668"/>
      <c r="D39" s="2031"/>
      <c r="E39" s="2031"/>
      <c r="F39" s="2032" t="s">
        <v>1348</v>
      </c>
      <c r="G39" s="2031"/>
      <c r="H39" s="2031"/>
      <c r="I39" s="2033"/>
      <c r="J39" s="2032" t="s">
        <v>1349</v>
      </c>
      <c r="K39" s="2031"/>
      <c r="L39" s="2034"/>
      <c r="M39" s="1668" t="s">
        <v>1350</v>
      </c>
      <c r="N39" s="2031"/>
      <c r="O39" s="2033"/>
      <c r="P39" s="1171" t="s">
        <v>1351</v>
      </c>
      <c r="Q39" s="2031"/>
      <c r="R39" s="2034"/>
      <c r="S39" s="1668" t="s">
        <v>1350</v>
      </c>
      <c r="T39" s="2031"/>
      <c r="U39" s="2034"/>
    </row>
    <row r="40" spans="2:27" s="92" customFormat="1" ht="16.149999999999999" customHeight="1">
      <c r="C40" s="2023"/>
      <c r="D40" s="2024"/>
      <c r="E40" s="2024"/>
      <c r="F40" s="2025">
        <v>200000</v>
      </c>
      <c r="G40" s="2026"/>
      <c r="H40" s="2026"/>
      <c r="I40" s="2027"/>
      <c r="J40" s="2025">
        <v>126000</v>
      </c>
      <c r="K40" s="2026"/>
      <c r="L40" s="2028"/>
      <c r="M40" s="2029">
        <v>168000</v>
      </c>
      <c r="N40" s="2026"/>
      <c r="O40" s="2027"/>
      <c r="P40" s="2017">
        <f>F40+J40</f>
        <v>326000</v>
      </c>
      <c r="Q40" s="2018"/>
      <c r="R40" s="2019"/>
      <c r="S40" s="2030">
        <f>M40</f>
        <v>168000</v>
      </c>
      <c r="T40" s="2018"/>
      <c r="U40" s="2019"/>
    </row>
    <row r="41" spans="2:27" s="92" customFormat="1" ht="16.149999999999999" customHeight="1">
      <c r="C41" s="2023"/>
      <c r="D41" s="2024"/>
      <c r="E41" s="2024"/>
      <c r="F41" s="2025">
        <v>150000</v>
      </c>
      <c r="G41" s="2026"/>
      <c r="H41" s="2026"/>
      <c r="I41" s="2027"/>
      <c r="J41" s="2025">
        <v>126000</v>
      </c>
      <c r="K41" s="2026"/>
      <c r="L41" s="2028"/>
      <c r="M41" s="2029">
        <v>168000</v>
      </c>
      <c r="N41" s="2026"/>
      <c r="O41" s="2027"/>
      <c r="P41" s="2017">
        <f>F41+J41</f>
        <v>276000</v>
      </c>
      <c r="Q41" s="2018"/>
      <c r="R41" s="2019"/>
      <c r="S41" s="2030">
        <f>M41</f>
        <v>168000</v>
      </c>
      <c r="T41" s="2018"/>
      <c r="U41" s="2019"/>
    </row>
    <row r="42" spans="2:27" s="92" customFormat="1" ht="16.149999999999999" customHeight="1">
      <c r="C42" s="2023"/>
      <c r="D42" s="2024"/>
      <c r="E42" s="2024"/>
      <c r="F42" s="2025">
        <v>120000</v>
      </c>
      <c r="G42" s="2026"/>
      <c r="H42" s="2026"/>
      <c r="I42" s="2027"/>
      <c r="J42" s="2025">
        <v>126000</v>
      </c>
      <c r="K42" s="2026"/>
      <c r="L42" s="2028"/>
      <c r="M42" s="2029">
        <v>168000</v>
      </c>
      <c r="N42" s="2026"/>
      <c r="O42" s="2027"/>
      <c r="P42" s="2017">
        <f>F42+J42</f>
        <v>246000</v>
      </c>
      <c r="Q42" s="2018"/>
      <c r="R42" s="2019"/>
      <c r="S42" s="2030">
        <f>M42</f>
        <v>168000</v>
      </c>
      <c r="T42" s="2018"/>
      <c r="U42" s="2019"/>
    </row>
    <row r="43" spans="2:27" s="92" customFormat="1" ht="16.149999999999999" customHeight="1">
      <c r="C43" s="2023"/>
      <c r="D43" s="2024"/>
      <c r="E43" s="2024"/>
      <c r="F43" s="2025">
        <v>100000</v>
      </c>
      <c r="G43" s="2026"/>
      <c r="H43" s="2026"/>
      <c r="I43" s="2027"/>
      <c r="J43" s="2025">
        <v>126000</v>
      </c>
      <c r="K43" s="2026"/>
      <c r="L43" s="2028"/>
      <c r="M43" s="2029">
        <v>168000</v>
      </c>
      <c r="N43" s="2026"/>
      <c r="O43" s="2027"/>
      <c r="P43" s="2017">
        <f>F43+J43</f>
        <v>226000</v>
      </c>
      <c r="Q43" s="2018"/>
      <c r="R43" s="2019"/>
      <c r="S43" s="2030">
        <f>M43</f>
        <v>168000</v>
      </c>
      <c r="T43" s="2018"/>
      <c r="U43" s="2019"/>
    </row>
    <row r="44" spans="2:27" ht="16.149999999999999" customHeight="1">
      <c r="C44" s="2023"/>
      <c r="D44" s="2024"/>
      <c r="E44" s="2024"/>
      <c r="F44" s="2025">
        <v>60000</v>
      </c>
      <c r="G44" s="2026"/>
      <c r="H44" s="2026"/>
      <c r="I44" s="2027"/>
      <c r="J44" s="2025">
        <v>126000</v>
      </c>
      <c r="K44" s="2026"/>
      <c r="L44" s="2028"/>
      <c r="M44" s="2029">
        <v>168000</v>
      </c>
      <c r="N44" s="2026"/>
      <c r="O44" s="2027"/>
      <c r="P44" s="2017">
        <f>F44+J44</f>
        <v>186000</v>
      </c>
      <c r="Q44" s="2018"/>
      <c r="R44" s="2019"/>
      <c r="S44" s="2030">
        <f>M44</f>
        <v>168000</v>
      </c>
      <c r="T44" s="2018"/>
      <c r="U44" s="2019"/>
    </row>
    <row r="45" spans="2:27" ht="16.149999999999999" customHeight="1">
      <c r="C45" s="2023"/>
      <c r="D45" s="2024"/>
      <c r="E45" s="2024"/>
      <c r="F45" s="2025"/>
      <c r="G45" s="2026"/>
      <c r="H45" s="2026"/>
      <c r="I45" s="2027"/>
      <c r="J45" s="2025"/>
      <c r="K45" s="2026"/>
      <c r="L45" s="2028"/>
      <c r="M45" s="2029"/>
      <c r="N45" s="2026"/>
      <c r="O45" s="2027"/>
      <c r="P45" s="2017"/>
      <c r="Q45" s="2018"/>
      <c r="R45" s="2019"/>
      <c r="S45" s="2030"/>
      <c r="T45" s="2018"/>
      <c r="U45" s="2019"/>
    </row>
    <row r="46" spans="2:27" ht="16.149999999999999" customHeight="1">
      <c r="C46" s="2023"/>
      <c r="D46" s="2024"/>
      <c r="E46" s="2024"/>
      <c r="F46" s="2025"/>
      <c r="G46" s="2026"/>
      <c r="H46" s="2026"/>
      <c r="I46" s="2027"/>
      <c r="J46" s="2025"/>
      <c r="K46" s="2026"/>
      <c r="L46" s="2028"/>
      <c r="M46" s="2029"/>
      <c r="N46" s="2026"/>
      <c r="O46" s="2027"/>
      <c r="P46" s="2017"/>
      <c r="Q46" s="2018"/>
      <c r="R46" s="2019"/>
      <c r="S46" s="2030"/>
      <c r="T46" s="2018"/>
      <c r="U46" s="2019"/>
    </row>
    <row r="47" spans="2:27" ht="16.149999999999999" customHeight="1" thickBot="1">
      <c r="C47" s="2010"/>
      <c r="D47" s="2011"/>
      <c r="E47" s="2011"/>
      <c r="F47" s="2012"/>
      <c r="G47" s="2013"/>
      <c r="H47" s="2013"/>
      <c r="I47" s="2014"/>
      <c r="J47" s="2012"/>
      <c r="K47" s="2013"/>
      <c r="L47" s="2015"/>
      <c r="M47" s="2016"/>
      <c r="N47" s="2013"/>
      <c r="O47" s="2014"/>
      <c r="P47" s="2017"/>
      <c r="Q47" s="2018"/>
      <c r="R47" s="2019"/>
      <c r="S47" s="2020"/>
      <c r="T47" s="2021"/>
      <c r="U47" s="2022"/>
    </row>
    <row r="48" spans="2:27" ht="16.149999999999999" customHeight="1" thickTop="1">
      <c r="C48" s="2002" t="s">
        <v>10</v>
      </c>
      <c r="D48" s="2003"/>
      <c r="E48" s="2003"/>
      <c r="F48" s="2004">
        <f>SUM(F40:I47)</f>
        <v>630000</v>
      </c>
      <c r="G48" s="2005"/>
      <c r="H48" s="2005"/>
      <c r="I48" s="2006"/>
      <c r="J48" s="2004">
        <f>SUM(J40:L47)</f>
        <v>630000</v>
      </c>
      <c r="K48" s="2005"/>
      <c r="L48" s="2007"/>
      <c r="M48" s="2008">
        <f>SUM(M40:O47)</f>
        <v>840000</v>
      </c>
      <c r="N48" s="2005"/>
      <c r="O48" s="2006"/>
      <c r="P48" s="2009">
        <f>SUM(P40:R47)</f>
        <v>1260000</v>
      </c>
      <c r="Q48" s="2005"/>
      <c r="R48" s="2007"/>
      <c r="S48" s="2008">
        <f>SUM(S40:U47)</f>
        <v>840000</v>
      </c>
      <c r="T48" s="2005"/>
      <c r="U48" s="2007"/>
    </row>
  </sheetData>
  <dataConsolidate/>
  <mergeCells count="139">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 ref="C19:I19"/>
    <mergeCell ref="J19:N19"/>
    <mergeCell ref="O19:U19"/>
    <mergeCell ref="C20:I20"/>
    <mergeCell ref="J20:N20"/>
    <mergeCell ref="O20:U20"/>
    <mergeCell ref="C17:I17"/>
    <mergeCell ref="J17:N17"/>
    <mergeCell ref="O17:U17"/>
    <mergeCell ref="C18:I18"/>
    <mergeCell ref="J18:N18"/>
    <mergeCell ref="O18:U18"/>
    <mergeCell ref="C23:I23"/>
    <mergeCell ref="J23:N23"/>
    <mergeCell ref="O23:U23"/>
    <mergeCell ref="C24:I24"/>
    <mergeCell ref="J24:N24"/>
    <mergeCell ref="O24:U24"/>
    <mergeCell ref="C21:I21"/>
    <mergeCell ref="J21:N21"/>
    <mergeCell ref="O21:U21"/>
    <mergeCell ref="C22:I22"/>
    <mergeCell ref="J22:N22"/>
    <mergeCell ref="O22:U22"/>
    <mergeCell ref="C27:I27"/>
    <mergeCell ref="J27:N27"/>
    <mergeCell ref="O27:U27"/>
    <mergeCell ref="C28:I28"/>
    <mergeCell ref="J28:N28"/>
    <mergeCell ref="O28:U28"/>
    <mergeCell ref="C25:I25"/>
    <mergeCell ref="J25:N25"/>
    <mergeCell ref="O25:U25"/>
    <mergeCell ref="C26:I26"/>
    <mergeCell ref="J26:N26"/>
    <mergeCell ref="O26:U26"/>
    <mergeCell ref="C31:I31"/>
    <mergeCell ref="J31:N31"/>
    <mergeCell ref="O31:U31"/>
    <mergeCell ref="C32:I32"/>
    <mergeCell ref="J32:N32"/>
    <mergeCell ref="O32:U32"/>
    <mergeCell ref="C29:I29"/>
    <mergeCell ref="J29:N29"/>
    <mergeCell ref="O29:U29"/>
    <mergeCell ref="C30:I30"/>
    <mergeCell ref="J30:N30"/>
    <mergeCell ref="O30:U30"/>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40:E40"/>
    <mergeCell ref="F40:I40"/>
    <mergeCell ref="J40:L40"/>
    <mergeCell ref="M40:O40"/>
    <mergeCell ref="P40:R40"/>
    <mergeCell ref="S40:U40"/>
    <mergeCell ref="C39:E39"/>
    <mergeCell ref="F39:I39"/>
    <mergeCell ref="J39:L39"/>
    <mergeCell ref="M39:O39"/>
    <mergeCell ref="P39:R39"/>
    <mergeCell ref="S39:U39"/>
    <mergeCell ref="C42:E42"/>
    <mergeCell ref="F42:I42"/>
    <mergeCell ref="J42:L42"/>
    <mergeCell ref="M42:O42"/>
    <mergeCell ref="P42:R42"/>
    <mergeCell ref="S42:U42"/>
    <mergeCell ref="C41:E41"/>
    <mergeCell ref="F41:I41"/>
    <mergeCell ref="J41:L41"/>
    <mergeCell ref="M41:O41"/>
    <mergeCell ref="P41:R41"/>
    <mergeCell ref="S41:U41"/>
    <mergeCell ref="C44:E44"/>
    <mergeCell ref="F44:I44"/>
    <mergeCell ref="J44:L44"/>
    <mergeCell ref="M44:O44"/>
    <mergeCell ref="P44:R44"/>
    <mergeCell ref="S44:U44"/>
    <mergeCell ref="C43:E43"/>
    <mergeCell ref="F43:I43"/>
    <mergeCell ref="J43:L43"/>
    <mergeCell ref="M43:O43"/>
    <mergeCell ref="P43:R43"/>
    <mergeCell ref="S43:U43"/>
    <mergeCell ref="C46:E46"/>
    <mergeCell ref="F46:I46"/>
    <mergeCell ref="J46:L46"/>
    <mergeCell ref="M46:O46"/>
    <mergeCell ref="P46:R46"/>
    <mergeCell ref="S46:U46"/>
    <mergeCell ref="C45:E45"/>
    <mergeCell ref="F45:I45"/>
    <mergeCell ref="J45:L45"/>
    <mergeCell ref="M45:O45"/>
    <mergeCell ref="P45:R45"/>
    <mergeCell ref="S45:U45"/>
    <mergeCell ref="C48:E48"/>
    <mergeCell ref="F48:I48"/>
    <mergeCell ref="J48:L48"/>
    <mergeCell ref="M48:O48"/>
    <mergeCell ref="P48:R48"/>
    <mergeCell ref="S48:U48"/>
    <mergeCell ref="C47:E47"/>
    <mergeCell ref="F47:I47"/>
    <mergeCell ref="J47:L47"/>
    <mergeCell ref="M47:O47"/>
    <mergeCell ref="P47:R47"/>
    <mergeCell ref="S47:U47"/>
  </mergeCells>
  <phoneticPr fontId="3"/>
  <printOptions horizontalCentered="1"/>
  <pageMargins left="0.59055118110236227" right="0.31496062992125984" top="0.59055118110236227"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7"/>
  <sheetViews>
    <sheetView showGridLines="0" view="pageBreakPreview" zoomScale="90" zoomScaleNormal="100" zoomScaleSheetLayoutView="90" workbookViewId="0">
      <selection activeCell="AM11" sqref="AM11"/>
    </sheetView>
  </sheetViews>
  <sheetFormatPr defaultRowHeight="13.5"/>
  <cols>
    <col min="1" max="51" width="2.625" style="92" customWidth="1"/>
  </cols>
  <sheetData>
    <row r="1" spans="1:51" s="89" customFormat="1" ht="15.6" customHeight="1">
      <c r="A1" s="94" t="s">
        <v>1230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 customHeight="1">
      <c r="Z3" s="1906"/>
      <c r="AA3" s="1906"/>
      <c r="AB3" s="1906"/>
      <c r="AC3" s="1906"/>
      <c r="AD3" s="1906"/>
      <c r="AE3" s="1906"/>
    </row>
    <row r="4" spans="1:51" ht="15.6" customHeight="1">
      <c r="Z4" s="926" t="s">
        <v>1319</v>
      </c>
      <c r="AA4" s="926"/>
      <c r="AB4" s="926"/>
      <c r="AC4" s="926"/>
      <c r="AD4" s="926"/>
      <c r="AE4" s="926"/>
      <c r="AG4" s="437"/>
    </row>
    <row r="5" spans="1:51" ht="15.6" customHeight="1">
      <c r="Z5" s="437"/>
      <c r="AA5" s="437"/>
      <c r="AB5" s="437"/>
      <c r="AC5" s="437"/>
      <c r="AD5" s="437"/>
      <c r="AE5" s="437"/>
      <c r="AG5" s="437"/>
    </row>
    <row r="6" spans="1:51" ht="15.6" customHeight="1">
      <c r="B6" s="92" t="s">
        <v>1228</v>
      </c>
      <c r="M6" s="436"/>
    </row>
    <row r="7" spans="1:51" ht="15.6" customHeight="1"/>
    <row r="8" spans="1:51" ht="15.6" customHeight="1">
      <c r="V8"/>
      <c r="W8" s="611"/>
      <c r="X8" s="611"/>
      <c r="Y8" s="611"/>
      <c r="Z8" s="2080" t="str">
        <f>はじめに!D5</f>
        <v>あいうえお集落協定</v>
      </c>
      <c r="AA8" s="2080"/>
      <c r="AB8" s="2080"/>
      <c r="AC8" s="2080"/>
      <c r="AD8" s="2080"/>
      <c r="AE8" s="2080"/>
      <c r="AF8" s="611"/>
      <c r="AG8" s="611"/>
      <c r="AY8"/>
    </row>
    <row r="9" spans="1:51" ht="15.6" customHeight="1">
      <c r="X9" s="611"/>
      <c r="Y9" s="611"/>
      <c r="Z9" s="2080" t="str">
        <f>はじめに!D6</f>
        <v>中山間　太郎</v>
      </c>
      <c r="AA9" s="2080"/>
      <c r="AB9" s="2080"/>
      <c r="AC9" s="2080"/>
      <c r="AD9" s="2080"/>
      <c r="AE9" s="2080"/>
      <c r="AF9" s="611"/>
      <c r="AG9" s="611"/>
    </row>
    <row r="10" spans="1:51" ht="15.6" customHeight="1">
      <c r="W10" s="437"/>
      <c r="X10" s="437"/>
      <c r="Y10" s="437"/>
      <c r="Z10" s="437"/>
      <c r="AA10" s="437"/>
      <c r="AB10" s="437"/>
      <c r="AC10" s="437"/>
      <c r="AD10" s="437"/>
      <c r="AE10" s="437"/>
      <c r="AF10" s="437"/>
    </row>
    <row r="11" spans="1:51" ht="15.6" customHeight="1"/>
    <row r="12" spans="1:51" ht="15.6" customHeight="1">
      <c r="A12" s="1654" t="s">
        <v>1511</v>
      </c>
      <c r="B12" s="1654"/>
      <c r="C12" s="1654"/>
      <c r="D12" s="1654"/>
      <c r="E12" s="1654"/>
      <c r="F12" s="1654"/>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row>
    <row r="13" spans="1:51" ht="15.6" customHeight="1"/>
    <row r="14" spans="1:51" ht="15.6" customHeight="1">
      <c r="A14" s="1710" t="s">
        <v>1935</v>
      </c>
      <c r="B14" s="1710"/>
      <c r="C14" s="1710"/>
      <c r="D14" s="1710"/>
      <c r="E14" s="1710"/>
      <c r="F14" s="1710"/>
      <c r="G14" s="1710"/>
      <c r="H14" s="1710"/>
      <c r="I14" s="1710"/>
      <c r="J14" s="1710"/>
      <c r="K14" s="1710"/>
      <c r="L14" s="1710"/>
      <c r="M14" s="1710"/>
      <c r="N14" s="1710"/>
      <c r="O14" s="1710"/>
      <c r="P14" s="1710"/>
      <c r="Q14" s="1710"/>
      <c r="R14" s="1710"/>
      <c r="S14" s="1710"/>
      <c r="T14" s="1710"/>
      <c r="U14" s="1710"/>
      <c r="V14" s="1710"/>
      <c r="W14" s="1710"/>
      <c r="X14" s="1710"/>
      <c r="Y14" s="1710"/>
      <c r="Z14" s="1710"/>
      <c r="AA14" s="1710"/>
      <c r="AB14" s="1710"/>
      <c r="AC14" s="1710"/>
      <c r="AD14" s="1710"/>
      <c r="AE14" s="1710"/>
      <c r="AF14" s="611"/>
      <c r="AG14" s="611"/>
    </row>
    <row r="15" spans="1:51" ht="15.6" customHeight="1">
      <c r="A15" s="1710"/>
      <c r="B15" s="1710"/>
      <c r="C15" s="1710"/>
      <c r="D15" s="1710"/>
      <c r="E15" s="1710"/>
      <c r="F15" s="1710"/>
      <c r="G15" s="1710"/>
      <c r="H15" s="1710"/>
      <c r="I15" s="1710"/>
      <c r="J15" s="1710"/>
      <c r="K15" s="1710"/>
      <c r="L15" s="1710"/>
      <c r="M15" s="1710"/>
      <c r="N15" s="1710"/>
      <c r="O15" s="1710"/>
      <c r="P15" s="1710"/>
      <c r="Q15" s="1710"/>
      <c r="R15" s="1710"/>
      <c r="S15" s="1710"/>
      <c r="T15" s="1710"/>
      <c r="U15" s="1710"/>
      <c r="V15" s="1710"/>
      <c r="W15" s="1710"/>
      <c r="X15" s="1710"/>
      <c r="Y15" s="1710"/>
      <c r="Z15" s="1710"/>
      <c r="AA15" s="1710"/>
      <c r="AB15" s="1710"/>
      <c r="AC15" s="1710"/>
      <c r="AD15" s="1710"/>
      <c r="AE15" s="1710"/>
      <c r="AF15" s="611"/>
      <c r="AG15" s="611"/>
    </row>
    <row r="16" spans="1:51" ht="15.6" customHeight="1">
      <c r="A16" s="1710"/>
      <c r="B16" s="1710"/>
      <c r="C16" s="1710"/>
      <c r="D16" s="1710"/>
      <c r="E16" s="1710"/>
      <c r="F16" s="1710"/>
      <c r="G16" s="1710"/>
      <c r="H16" s="1710"/>
      <c r="I16" s="1710"/>
      <c r="J16" s="1710"/>
      <c r="K16" s="1710"/>
      <c r="L16" s="1710"/>
      <c r="M16" s="1710"/>
      <c r="N16" s="1710"/>
      <c r="O16" s="1710"/>
      <c r="P16" s="1710"/>
      <c r="Q16" s="1710"/>
      <c r="R16" s="1710"/>
      <c r="S16" s="1710"/>
      <c r="T16" s="1710"/>
      <c r="U16" s="1710"/>
      <c r="V16" s="1710"/>
      <c r="W16" s="1710"/>
      <c r="X16" s="1710"/>
      <c r="Y16" s="1710"/>
      <c r="Z16" s="1710"/>
      <c r="AA16" s="1710"/>
      <c r="AB16" s="1710"/>
      <c r="AC16" s="1710"/>
      <c r="AD16" s="1710"/>
      <c r="AE16" s="1710"/>
      <c r="AF16" s="611"/>
      <c r="AG16" s="611"/>
    </row>
    <row r="17" spans="1:33" ht="15.6" customHeight="1">
      <c r="A17" s="1710"/>
      <c r="B17" s="1710"/>
      <c r="C17" s="1710"/>
      <c r="D17" s="1710"/>
      <c r="E17" s="1710"/>
      <c r="F17" s="1710"/>
      <c r="G17" s="1710"/>
      <c r="H17" s="1710"/>
      <c r="I17" s="1710"/>
      <c r="J17" s="1710"/>
      <c r="K17" s="1710"/>
      <c r="L17" s="1710"/>
      <c r="M17" s="1710"/>
      <c r="N17" s="1710"/>
      <c r="O17" s="1710"/>
      <c r="P17" s="1710"/>
      <c r="Q17" s="1710"/>
      <c r="R17" s="1710"/>
      <c r="S17" s="1710"/>
      <c r="T17" s="1710"/>
      <c r="U17" s="1710"/>
      <c r="V17" s="1710"/>
      <c r="W17" s="1710"/>
      <c r="X17" s="1710"/>
      <c r="Y17" s="1710"/>
      <c r="Z17" s="1710"/>
      <c r="AA17" s="1710"/>
      <c r="AB17" s="1710"/>
      <c r="AC17" s="1710"/>
      <c r="AD17" s="1710"/>
      <c r="AE17" s="1710"/>
      <c r="AF17" s="611"/>
      <c r="AG17" s="611"/>
    </row>
    <row r="18" spans="1:33" ht="15.6" customHeight="1"/>
    <row r="19" spans="1:33" ht="15.6" customHeight="1">
      <c r="P19" s="92" t="s">
        <v>1512</v>
      </c>
    </row>
    <row r="20" spans="1:33" ht="15.6" customHeight="1"/>
    <row r="21" spans="1:33" ht="15.6" customHeight="1">
      <c r="C21" s="2084" t="s">
        <v>1515</v>
      </c>
      <c r="D21" s="2085"/>
      <c r="E21" s="2085"/>
      <c r="F21" s="2085"/>
      <c r="G21" s="2085"/>
      <c r="H21" s="2085"/>
      <c r="I21" s="2086"/>
      <c r="J21" s="2087"/>
      <c r="K21" s="2088"/>
      <c r="L21" s="2088"/>
      <c r="M21" s="2088"/>
      <c r="N21" s="2088"/>
      <c r="O21" s="2088"/>
      <c r="P21" s="2088"/>
      <c r="Q21" s="2088"/>
      <c r="R21" s="2088"/>
      <c r="S21" s="2088"/>
      <c r="T21" s="2088"/>
      <c r="U21" s="2088"/>
      <c r="V21" s="2088"/>
      <c r="W21" s="2088"/>
      <c r="X21" s="2088"/>
      <c r="Y21" s="2088"/>
      <c r="Z21" s="2088"/>
      <c r="AA21" s="2088"/>
      <c r="AB21" s="2088"/>
      <c r="AC21" s="2088"/>
      <c r="AD21" s="2089"/>
    </row>
    <row r="22" spans="1:33" ht="15.6" customHeight="1">
      <c r="C22" s="2084" t="s">
        <v>1516</v>
      </c>
      <c r="D22" s="2085"/>
      <c r="E22" s="2085"/>
      <c r="F22" s="2085"/>
      <c r="G22" s="2085"/>
      <c r="H22" s="2085"/>
      <c r="I22" s="2086"/>
      <c r="J22" s="2087"/>
      <c r="K22" s="2088"/>
      <c r="L22" s="2088"/>
      <c r="M22" s="2088"/>
      <c r="N22" s="2088"/>
      <c r="O22" s="2088"/>
      <c r="P22" s="2088"/>
      <c r="Q22" s="2088"/>
      <c r="R22" s="2088"/>
      <c r="S22" s="2088"/>
      <c r="T22" s="2088"/>
      <c r="U22" s="2088"/>
      <c r="V22" s="2088"/>
      <c r="W22" s="2088"/>
      <c r="X22" s="2088"/>
      <c r="Y22" s="2088"/>
      <c r="Z22" s="2088"/>
      <c r="AA22" s="2088"/>
      <c r="AB22" s="2088"/>
      <c r="AC22" s="2088"/>
      <c r="AD22" s="2089"/>
    </row>
    <row r="23" spans="1:33" ht="15.6" customHeight="1">
      <c r="C23" s="2084" t="s">
        <v>1517</v>
      </c>
      <c r="D23" s="2085"/>
      <c r="E23" s="2085"/>
      <c r="F23" s="2085"/>
      <c r="G23" s="2085"/>
      <c r="H23" s="2085"/>
      <c r="I23" s="2086"/>
      <c r="J23" s="2087"/>
      <c r="K23" s="2088"/>
      <c r="L23" s="2088"/>
      <c r="M23" s="2088"/>
      <c r="N23" s="2088"/>
      <c r="O23" s="2088"/>
      <c r="P23" s="2088"/>
      <c r="Q23" s="2088"/>
      <c r="R23" s="2088"/>
      <c r="S23" s="2088"/>
      <c r="T23" s="2088"/>
      <c r="U23" s="2088"/>
      <c r="V23" s="2088"/>
      <c r="W23" s="2088"/>
      <c r="X23" s="2088"/>
      <c r="Y23" s="2088"/>
      <c r="Z23" s="2088"/>
      <c r="AA23" s="2088"/>
      <c r="AB23" s="2088"/>
      <c r="AC23" s="2088"/>
      <c r="AD23" s="2089"/>
    </row>
    <row r="24" spans="1:33" ht="15.6" customHeight="1">
      <c r="C24" s="2084" t="s">
        <v>1518</v>
      </c>
      <c r="D24" s="2085"/>
      <c r="E24" s="2085"/>
      <c r="F24" s="2085"/>
      <c r="G24" s="2085"/>
      <c r="H24" s="2085"/>
      <c r="I24" s="2086"/>
      <c r="J24" s="2087"/>
      <c r="K24" s="2088"/>
      <c r="L24" s="2088"/>
      <c r="M24" s="2088"/>
      <c r="N24" s="2088"/>
      <c r="O24" s="2088"/>
      <c r="P24" s="2088"/>
      <c r="Q24" s="2088"/>
      <c r="R24" s="2088"/>
      <c r="S24" s="2088"/>
      <c r="T24" s="2088"/>
      <c r="U24" s="2088"/>
      <c r="V24" s="2088"/>
      <c r="W24" s="2088"/>
      <c r="X24" s="2088"/>
      <c r="Y24" s="2088"/>
      <c r="Z24" s="2088"/>
      <c r="AA24" s="2088"/>
      <c r="AB24" s="2088"/>
      <c r="AC24" s="2088"/>
      <c r="AD24" s="2089"/>
    </row>
    <row r="25" spans="1:33" ht="15.6" customHeight="1">
      <c r="C25" s="2084" t="s">
        <v>1519</v>
      </c>
      <c r="D25" s="2085"/>
      <c r="E25" s="2085"/>
      <c r="F25" s="2085"/>
      <c r="G25" s="2085"/>
      <c r="H25" s="2085"/>
      <c r="I25" s="2086"/>
      <c r="J25" s="2087"/>
      <c r="K25" s="2088"/>
      <c r="L25" s="2088"/>
      <c r="M25" s="2088"/>
      <c r="N25" s="2088"/>
      <c r="O25" s="2088"/>
      <c r="P25" s="2088"/>
      <c r="Q25" s="2088"/>
      <c r="R25" s="2088"/>
      <c r="S25" s="2088"/>
      <c r="T25" s="2088"/>
      <c r="U25" s="2088"/>
      <c r="V25" s="2088"/>
      <c r="W25" s="2088"/>
      <c r="X25" s="2088"/>
      <c r="Y25" s="2088"/>
      <c r="Z25" s="2088"/>
      <c r="AA25" s="2088"/>
      <c r="AB25" s="2088"/>
      <c r="AC25" s="2088"/>
      <c r="AD25" s="2089"/>
    </row>
    <row r="26" spans="1:33" ht="15.6" customHeight="1">
      <c r="C26" s="2083" t="s">
        <v>1513</v>
      </c>
      <c r="D26" s="2083"/>
      <c r="E26" s="2083"/>
      <c r="F26" s="2083"/>
      <c r="G26" s="2083"/>
      <c r="H26" s="2083"/>
      <c r="I26" s="2083"/>
      <c r="J26" s="2083"/>
      <c r="K26" s="2083"/>
      <c r="L26" s="2083"/>
      <c r="M26" s="2083"/>
      <c r="N26" s="2083"/>
      <c r="O26" s="2083"/>
      <c r="P26" s="2083"/>
      <c r="Q26" s="2083"/>
      <c r="R26" s="2083"/>
      <c r="S26" s="2083"/>
      <c r="T26" s="2083"/>
      <c r="U26" s="2083"/>
      <c r="V26" s="2083"/>
      <c r="W26" s="2083"/>
      <c r="X26" s="2083"/>
    </row>
    <row r="27" spans="1:33" ht="15.6" customHeight="1">
      <c r="C27" s="1654" t="s">
        <v>1514</v>
      </c>
      <c r="D27" s="1654"/>
      <c r="E27" s="1654"/>
      <c r="F27" s="1654"/>
      <c r="G27" s="1654"/>
      <c r="H27" s="1654"/>
      <c r="I27" s="1654"/>
      <c r="J27" s="1654"/>
      <c r="K27" s="1654"/>
      <c r="L27" s="1654"/>
      <c r="M27" s="1654"/>
      <c r="N27" s="1654"/>
      <c r="O27" s="1654"/>
      <c r="P27" s="1654"/>
      <c r="Q27" s="1654"/>
      <c r="R27" s="1654"/>
      <c r="S27" s="1654"/>
      <c r="T27" s="1654"/>
      <c r="U27" s="1654"/>
      <c r="V27" s="1654"/>
      <c r="W27" s="1654"/>
      <c r="X27" s="1654"/>
    </row>
  </sheetData>
  <mergeCells count="17">
    <mergeCell ref="Z3:AE3"/>
    <mergeCell ref="A12:AG12"/>
    <mergeCell ref="A14:AE17"/>
    <mergeCell ref="Z8:AE8"/>
    <mergeCell ref="J25:AD25"/>
    <mergeCell ref="C26:X26"/>
    <mergeCell ref="C27:X27"/>
    <mergeCell ref="Z9:AE9"/>
    <mergeCell ref="C21:I21"/>
    <mergeCell ref="C22:I22"/>
    <mergeCell ref="C23:I23"/>
    <mergeCell ref="C24:I24"/>
    <mergeCell ref="C25:I25"/>
    <mergeCell ref="J21:AD21"/>
    <mergeCell ref="J22:AD22"/>
    <mergeCell ref="J23:AD23"/>
    <mergeCell ref="J24:AD24"/>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82"/>
  <sheetViews>
    <sheetView workbookViewId="0">
      <selection activeCell="I28" sqref="I28"/>
    </sheetView>
  </sheetViews>
  <sheetFormatPr defaultRowHeight="13.5"/>
  <cols>
    <col min="1" max="1" width="33.5" customWidth="1"/>
    <col min="2" max="4" width="33.25" customWidth="1"/>
    <col min="5" max="5" width="17.875" customWidth="1"/>
  </cols>
  <sheetData>
    <row r="1" spans="1:5">
      <c r="A1" t="s">
        <v>311</v>
      </c>
    </row>
    <row r="2" spans="1:5">
      <c r="A2" s="104" t="s">
        <v>302</v>
      </c>
      <c r="B2" s="104" t="s">
        <v>307</v>
      </c>
      <c r="C2" s="104" t="s">
        <v>308</v>
      </c>
      <c r="D2" s="104" t="s">
        <v>309</v>
      </c>
    </row>
    <row r="3" spans="1:5">
      <c r="A3" s="103" t="s">
        <v>258</v>
      </c>
      <c r="B3" s="103" t="s">
        <v>258</v>
      </c>
      <c r="C3" s="103" t="s">
        <v>258</v>
      </c>
      <c r="D3" s="103" t="s">
        <v>258</v>
      </c>
    </row>
    <row r="4" spans="1:5">
      <c r="A4" s="103" t="s">
        <v>303</v>
      </c>
      <c r="B4" s="103" t="s">
        <v>303</v>
      </c>
      <c r="C4" s="103" t="s">
        <v>303</v>
      </c>
      <c r="D4" s="103" t="s">
        <v>303</v>
      </c>
    </row>
    <row r="5" spans="1:5">
      <c r="A5" s="103" t="s">
        <v>213</v>
      </c>
      <c r="B5" s="103" t="s">
        <v>304</v>
      </c>
      <c r="C5" s="103" t="s">
        <v>304</v>
      </c>
      <c r="D5" s="103" t="s">
        <v>259</v>
      </c>
    </row>
    <row r="6" spans="1:5">
      <c r="A6" s="103" t="s">
        <v>304</v>
      </c>
      <c r="B6" s="103" t="s">
        <v>259</v>
      </c>
      <c r="C6" s="103" t="s">
        <v>310</v>
      </c>
      <c r="D6" s="103" t="s">
        <v>1666</v>
      </c>
    </row>
    <row r="7" spans="1:5">
      <c r="A7" s="103" t="s">
        <v>259</v>
      </c>
      <c r="B7" s="103" t="s">
        <v>1663</v>
      </c>
      <c r="C7" s="103" t="s">
        <v>259</v>
      </c>
      <c r="D7" s="103" t="s">
        <v>1668</v>
      </c>
    </row>
    <row r="8" spans="1:5">
      <c r="A8" s="103" t="s">
        <v>305</v>
      </c>
      <c r="B8" s="103" t="s">
        <v>1664</v>
      </c>
      <c r="C8" s="103" t="s">
        <v>1665</v>
      </c>
      <c r="D8" s="103" t="s">
        <v>306</v>
      </c>
    </row>
    <row r="9" spans="1:5">
      <c r="A9" s="103" t="s">
        <v>306</v>
      </c>
      <c r="B9" s="103" t="s">
        <v>306</v>
      </c>
      <c r="C9" s="103" t="s">
        <v>1667</v>
      </c>
      <c r="D9" s="103"/>
    </row>
    <row r="10" spans="1:5">
      <c r="A10" s="103"/>
      <c r="B10" s="103"/>
      <c r="C10" s="103" t="s">
        <v>306</v>
      </c>
      <c r="D10" s="103"/>
    </row>
    <row r="13" spans="1:5">
      <c r="A13" t="s">
        <v>301</v>
      </c>
    </row>
    <row r="14" spans="1:5">
      <c r="A14" s="104" t="s">
        <v>935</v>
      </c>
      <c r="B14" s="104" t="s">
        <v>4</v>
      </c>
      <c r="C14" s="104" t="s">
        <v>21</v>
      </c>
      <c r="D14" s="104" t="s">
        <v>1909</v>
      </c>
      <c r="E14" s="104" t="s">
        <v>312</v>
      </c>
    </row>
    <row r="15" spans="1:5">
      <c r="A15" s="103" t="s">
        <v>9</v>
      </c>
      <c r="B15" s="103" t="s">
        <v>302</v>
      </c>
      <c r="C15" s="103" t="s">
        <v>258</v>
      </c>
      <c r="D15" s="98" t="str">
        <f>A15&amp;B15&amp;C15</f>
        <v>〇田急傾斜</v>
      </c>
      <c r="E15" s="700">
        <v>21000</v>
      </c>
    </row>
    <row r="16" spans="1:5">
      <c r="A16" s="103" t="s">
        <v>9</v>
      </c>
      <c r="B16" s="103" t="s">
        <v>302</v>
      </c>
      <c r="C16" s="103" t="s">
        <v>303</v>
      </c>
      <c r="D16" s="98" t="str">
        <f t="shared" ref="D16:D22" si="0">A16&amp;B16&amp;C16</f>
        <v>〇田緩傾斜</v>
      </c>
      <c r="E16" s="700">
        <v>8000</v>
      </c>
    </row>
    <row r="17" spans="1:5">
      <c r="A17" s="103" t="s">
        <v>9</v>
      </c>
      <c r="B17" s="103" t="s">
        <v>302</v>
      </c>
      <c r="C17" s="103" t="s">
        <v>213</v>
      </c>
      <c r="D17" s="98" t="str">
        <f t="shared" si="0"/>
        <v>〇田小区画・不整形</v>
      </c>
      <c r="E17" s="700">
        <v>8000</v>
      </c>
    </row>
    <row r="18" spans="1:5">
      <c r="A18" s="103" t="s">
        <v>9</v>
      </c>
      <c r="B18" s="103" t="s">
        <v>302</v>
      </c>
      <c r="C18" s="103" t="s">
        <v>304</v>
      </c>
      <c r="D18" s="98" t="str">
        <f t="shared" si="0"/>
        <v>〇田高齢化・耕作放棄率</v>
      </c>
      <c r="E18" s="700">
        <v>8000</v>
      </c>
    </row>
    <row r="19" spans="1:5">
      <c r="A19" s="103" t="s">
        <v>9</v>
      </c>
      <c r="B19" s="103" t="s">
        <v>302</v>
      </c>
      <c r="C19" s="103" t="s">
        <v>259</v>
      </c>
      <c r="D19" s="98" t="str">
        <f t="shared" si="0"/>
        <v>〇田特認基準</v>
      </c>
      <c r="E19" s="700">
        <v>8000</v>
      </c>
    </row>
    <row r="20" spans="1:5">
      <c r="A20" s="103" t="s">
        <v>9</v>
      </c>
      <c r="B20" s="103" t="s">
        <v>302</v>
      </c>
      <c r="C20" s="103" t="s">
        <v>305</v>
      </c>
      <c r="D20" s="98" t="str">
        <f t="shared" si="0"/>
        <v>〇田交付対象外</v>
      </c>
      <c r="E20" s="700">
        <v>0</v>
      </c>
    </row>
    <row r="21" spans="1:5">
      <c r="A21" s="103" t="s">
        <v>9</v>
      </c>
      <c r="B21" s="103" t="s">
        <v>302</v>
      </c>
      <c r="C21" s="103" t="s">
        <v>306</v>
      </c>
      <c r="D21" s="98" t="str">
        <f t="shared" si="0"/>
        <v>〇田協定に含めない管理すべき農用地</v>
      </c>
      <c r="E21" s="700">
        <v>0</v>
      </c>
    </row>
    <row r="22" spans="1:5">
      <c r="A22" s="103" t="s">
        <v>9</v>
      </c>
      <c r="B22" s="103" t="s">
        <v>307</v>
      </c>
      <c r="C22" s="103" t="s">
        <v>258</v>
      </c>
      <c r="D22" s="98" t="str">
        <f t="shared" si="0"/>
        <v>〇畑急傾斜</v>
      </c>
      <c r="E22" s="700">
        <v>11500</v>
      </c>
    </row>
    <row r="23" spans="1:5">
      <c r="A23" s="103" t="s">
        <v>9</v>
      </c>
      <c r="B23" s="103" t="s">
        <v>307</v>
      </c>
      <c r="C23" s="103" t="s">
        <v>303</v>
      </c>
      <c r="D23" s="98" t="str">
        <f t="shared" ref="D23:D42" si="1">A23&amp;B23&amp;C23</f>
        <v>〇畑緩傾斜</v>
      </c>
      <c r="E23" s="700">
        <v>3500</v>
      </c>
    </row>
    <row r="24" spans="1:5">
      <c r="A24" s="103" t="s">
        <v>9</v>
      </c>
      <c r="B24" s="103" t="s">
        <v>307</v>
      </c>
      <c r="C24" s="103" t="s">
        <v>304</v>
      </c>
      <c r="D24" s="98" t="str">
        <f t="shared" si="1"/>
        <v>〇畑高齢化・耕作放棄率</v>
      </c>
      <c r="E24" s="700">
        <v>3500</v>
      </c>
    </row>
    <row r="25" spans="1:5">
      <c r="A25" s="103" t="s">
        <v>9</v>
      </c>
      <c r="B25" s="103" t="s">
        <v>307</v>
      </c>
      <c r="C25" s="103" t="s">
        <v>259</v>
      </c>
      <c r="D25" s="98" t="str">
        <f t="shared" si="1"/>
        <v>〇畑特認基準</v>
      </c>
      <c r="E25" s="700">
        <v>3500</v>
      </c>
    </row>
    <row r="26" spans="1:5">
      <c r="A26" s="103" t="s">
        <v>9</v>
      </c>
      <c r="B26" s="103" t="s">
        <v>307</v>
      </c>
      <c r="C26" s="103" t="s">
        <v>1663</v>
      </c>
      <c r="D26" s="98" t="str">
        <f t="shared" si="1"/>
        <v>〇畑交付対象外（田畑混在地）</v>
      </c>
      <c r="E26" s="700">
        <v>0</v>
      </c>
    </row>
    <row r="27" spans="1:5">
      <c r="A27" s="103" t="s">
        <v>9</v>
      </c>
      <c r="B27" s="103" t="s">
        <v>307</v>
      </c>
      <c r="C27" s="103" t="s">
        <v>1664</v>
      </c>
      <c r="D27" s="98" t="str">
        <f t="shared" si="1"/>
        <v>〇畑交付対象外（田畑混在地以外）</v>
      </c>
      <c r="E27" s="700">
        <v>0</v>
      </c>
    </row>
    <row r="28" spans="1:5">
      <c r="A28" s="103" t="s">
        <v>9</v>
      </c>
      <c r="B28" s="103" t="s">
        <v>307</v>
      </c>
      <c r="C28" s="103" t="s">
        <v>306</v>
      </c>
      <c r="D28" s="98" t="str">
        <f t="shared" si="1"/>
        <v>〇畑協定に含めない管理すべき農用地</v>
      </c>
      <c r="E28" s="700">
        <v>0</v>
      </c>
    </row>
    <row r="29" spans="1:5">
      <c r="A29" s="103" t="s">
        <v>9</v>
      </c>
      <c r="B29" s="103" t="s">
        <v>308</v>
      </c>
      <c r="C29" s="103" t="s">
        <v>258</v>
      </c>
      <c r="D29" s="98" t="str">
        <f t="shared" si="1"/>
        <v>〇草地急傾斜</v>
      </c>
      <c r="E29" s="700">
        <v>10500</v>
      </c>
    </row>
    <row r="30" spans="1:5">
      <c r="A30" s="103" t="s">
        <v>9</v>
      </c>
      <c r="B30" s="103" t="s">
        <v>308</v>
      </c>
      <c r="C30" s="103" t="s">
        <v>303</v>
      </c>
      <c r="D30" s="98" t="str">
        <f t="shared" si="1"/>
        <v>〇草地緩傾斜</v>
      </c>
      <c r="E30" s="700">
        <v>3000</v>
      </c>
    </row>
    <row r="31" spans="1:5">
      <c r="A31" s="103" t="s">
        <v>9</v>
      </c>
      <c r="B31" s="103" t="s">
        <v>308</v>
      </c>
      <c r="C31" s="103" t="s">
        <v>304</v>
      </c>
      <c r="D31" s="98" t="str">
        <f t="shared" si="1"/>
        <v>〇草地高齢化・耕作放棄率</v>
      </c>
      <c r="E31" s="700">
        <v>3000</v>
      </c>
    </row>
    <row r="32" spans="1:5">
      <c r="A32" s="103" t="s">
        <v>9</v>
      </c>
      <c r="B32" s="103" t="s">
        <v>308</v>
      </c>
      <c r="C32" s="103" t="s">
        <v>310</v>
      </c>
      <c r="D32" s="98" t="str">
        <f t="shared" si="1"/>
        <v>〇草地草地比率の高い草地</v>
      </c>
      <c r="E32" s="700">
        <v>1500</v>
      </c>
    </row>
    <row r="33" spans="1:5">
      <c r="A33" s="103" t="s">
        <v>9</v>
      </c>
      <c r="B33" s="103" t="s">
        <v>308</v>
      </c>
      <c r="C33" s="103" t="s">
        <v>259</v>
      </c>
      <c r="D33" s="98" t="str">
        <f t="shared" si="1"/>
        <v>〇草地特認基準</v>
      </c>
      <c r="E33" s="700">
        <v>3000</v>
      </c>
    </row>
    <row r="34" spans="1:5">
      <c r="A34" s="103" t="s">
        <v>9</v>
      </c>
      <c r="B34" s="103" t="s">
        <v>308</v>
      </c>
      <c r="C34" s="103" t="s">
        <v>1665</v>
      </c>
      <c r="D34" s="98" t="str">
        <f t="shared" si="1"/>
        <v>〇草地交付対象外（田草地混在地）</v>
      </c>
      <c r="E34" s="700">
        <v>0</v>
      </c>
    </row>
    <row r="35" spans="1:5">
      <c r="A35" s="103" t="s">
        <v>9</v>
      </c>
      <c r="B35" s="103" t="s">
        <v>308</v>
      </c>
      <c r="C35" s="103" t="s">
        <v>1667</v>
      </c>
      <c r="D35" s="98" t="str">
        <f t="shared" si="1"/>
        <v>〇草地交付対象外（田草地混在地以外）</v>
      </c>
      <c r="E35" s="700">
        <v>0</v>
      </c>
    </row>
    <row r="36" spans="1:5">
      <c r="A36" s="103" t="s">
        <v>9</v>
      </c>
      <c r="B36" s="103" t="s">
        <v>308</v>
      </c>
      <c r="C36" s="103" t="s">
        <v>306</v>
      </c>
      <c r="D36" s="98" t="str">
        <f t="shared" si="1"/>
        <v>〇草地協定に含めない管理すべき農用地</v>
      </c>
      <c r="E36" s="700">
        <v>0</v>
      </c>
    </row>
    <row r="37" spans="1:5">
      <c r="A37" s="103" t="s">
        <v>9</v>
      </c>
      <c r="B37" s="103" t="s">
        <v>309</v>
      </c>
      <c r="C37" s="103" t="s">
        <v>258</v>
      </c>
      <c r="D37" s="98" t="str">
        <f t="shared" si="1"/>
        <v>〇採草放牧地急傾斜</v>
      </c>
      <c r="E37" s="700">
        <v>1000</v>
      </c>
    </row>
    <row r="38" spans="1:5">
      <c r="A38" s="103" t="s">
        <v>9</v>
      </c>
      <c r="B38" s="103" t="s">
        <v>309</v>
      </c>
      <c r="C38" s="103" t="s">
        <v>303</v>
      </c>
      <c r="D38" s="98" t="str">
        <f t="shared" si="1"/>
        <v>〇採草放牧地緩傾斜</v>
      </c>
      <c r="E38" s="700">
        <v>300</v>
      </c>
    </row>
    <row r="39" spans="1:5">
      <c r="A39" s="103" t="s">
        <v>9</v>
      </c>
      <c r="B39" s="103" t="s">
        <v>309</v>
      </c>
      <c r="C39" s="103" t="s">
        <v>259</v>
      </c>
      <c r="D39" s="98" t="str">
        <f t="shared" si="1"/>
        <v>〇採草放牧地特認基準</v>
      </c>
      <c r="E39" s="700">
        <v>300</v>
      </c>
    </row>
    <row r="40" spans="1:5">
      <c r="A40" s="103" t="s">
        <v>9</v>
      </c>
      <c r="B40" s="103" t="s">
        <v>309</v>
      </c>
      <c r="C40" s="103" t="s">
        <v>1666</v>
      </c>
      <c r="D40" s="98" t="str">
        <f t="shared" si="1"/>
        <v>〇採草放牧地交付対象外（田採草放牧地混在地）</v>
      </c>
      <c r="E40" s="700">
        <v>0</v>
      </c>
    </row>
    <row r="41" spans="1:5">
      <c r="A41" s="103" t="s">
        <v>9</v>
      </c>
      <c r="B41" s="103" t="s">
        <v>309</v>
      </c>
      <c r="C41" s="103" t="s">
        <v>1668</v>
      </c>
      <c r="D41" s="98" t="str">
        <f t="shared" si="1"/>
        <v>〇採草放牧地交付対象外（田採草放牧地混在地以外）</v>
      </c>
      <c r="E41" s="700">
        <v>0</v>
      </c>
    </row>
    <row r="42" spans="1:5">
      <c r="A42" s="103" t="s">
        <v>9</v>
      </c>
      <c r="B42" s="103" t="s">
        <v>309</v>
      </c>
      <c r="C42" s="103" t="s">
        <v>306</v>
      </c>
      <c r="D42" s="98" t="str">
        <f t="shared" si="1"/>
        <v>〇採草放牧地協定に含めない管理すべき農用地</v>
      </c>
      <c r="E42" s="700">
        <v>0</v>
      </c>
    </row>
    <row r="43" spans="1:5">
      <c r="A43" s="103"/>
      <c r="B43" s="103" t="s">
        <v>302</v>
      </c>
      <c r="C43" s="103" t="s">
        <v>258</v>
      </c>
      <c r="D43" s="98" t="str">
        <f>A43&amp;B43&amp;C43</f>
        <v>田急傾斜</v>
      </c>
      <c r="E43" s="700">
        <f t="shared" ref="E43:E48" si="2">E15*0.8</f>
        <v>16800</v>
      </c>
    </row>
    <row r="44" spans="1:5">
      <c r="A44" s="103"/>
      <c r="B44" s="103" t="s">
        <v>302</v>
      </c>
      <c r="C44" s="103" t="s">
        <v>303</v>
      </c>
      <c r="D44" s="98" t="str">
        <f t="shared" ref="D44:D70" si="3">A44&amp;B44&amp;C44</f>
        <v>田緩傾斜</v>
      </c>
      <c r="E44" s="700">
        <f t="shared" si="2"/>
        <v>6400</v>
      </c>
    </row>
    <row r="45" spans="1:5">
      <c r="A45" s="103"/>
      <c r="B45" s="103" t="s">
        <v>302</v>
      </c>
      <c r="C45" s="103" t="s">
        <v>213</v>
      </c>
      <c r="D45" s="98" t="str">
        <f t="shared" si="3"/>
        <v>田小区画・不整形</v>
      </c>
      <c r="E45" s="700">
        <f t="shared" si="2"/>
        <v>6400</v>
      </c>
    </row>
    <row r="46" spans="1:5">
      <c r="A46" s="103"/>
      <c r="B46" s="103" t="s">
        <v>302</v>
      </c>
      <c r="C46" s="103" t="s">
        <v>304</v>
      </c>
      <c r="D46" s="98" t="str">
        <f t="shared" si="3"/>
        <v>田高齢化・耕作放棄率</v>
      </c>
      <c r="E46" s="700">
        <f t="shared" si="2"/>
        <v>6400</v>
      </c>
    </row>
    <row r="47" spans="1:5">
      <c r="A47" s="103"/>
      <c r="B47" s="103" t="s">
        <v>302</v>
      </c>
      <c r="C47" s="103" t="s">
        <v>259</v>
      </c>
      <c r="D47" s="98" t="str">
        <f t="shared" si="3"/>
        <v>田特認基準</v>
      </c>
      <c r="E47" s="700">
        <f t="shared" si="2"/>
        <v>6400</v>
      </c>
    </row>
    <row r="48" spans="1:5">
      <c r="A48" s="103"/>
      <c r="B48" s="103" t="s">
        <v>302</v>
      </c>
      <c r="C48" s="103" t="s">
        <v>305</v>
      </c>
      <c r="D48" s="98" t="str">
        <f t="shared" si="3"/>
        <v>田交付対象外</v>
      </c>
      <c r="E48" s="700">
        <f t="shared" si="2"/>
        <v>0</v>
      </c>
    </row>
    <row r="49" spans="1:5">
      <c r="A49" s="103"/>
      <c r="B49" s="103" t="s">
        <v>302</v>
      </c>
      <c r="C49" s="103" t="s">
        <v>306</v>
      </c>
      <c r="D49" s="98" t="str">
        <f t="shared" si="3"/>
        <v>田協定に含めない管理すべき農用地</v>
      </c>
      <c r="E49" s="700">
        <v>0</v>
      </c>
    </row>
    <row r="50" spans="1:5">
      <c r="A50" s="103"/>
      <c r="B50" s="103" t="s">
        <v>307</v>
      </c>
      <c r="C50" s="103" t="s">
        <v>258</v>
      </c>
      <c r="D50" s="98" t="str">
        <f t="shared" si="3"/>
        <v>畑急傾斜</v>
      </c>
      <c r="E50" s="700">
        <f t="shared" ref="E50:E70" si="4">E22*0.8</f>
        <v>9200</v>
      </c>
    </row>
    <row r="51" spans="1:5">
      <c r="A51" s="103"/>
      <c r="B51" s="103" t="s">
        <v>307</v>
      </c>
      <c r="C51" s="103" t="s">
        <v>303</v>
      </c>
      <c r="D51" s="98" t="str">
        <f t="shared" si="3"/>
        <v>畑緩傾斜</v>
      </c>
      <c r="E51" s="700">
        <f t="shared" si="4"/>
        <v>2800</v>
      </c>
    </row>
    <row r="52" spans="1:5">
      <c r="A52" s="103"/>
      <c r="B52" s="103" t="s">
        <v>307</v>
      </c>
      <c r="C52" s="103" t="s">
        <v>304</v>
      </c>
      <c r="D52" s="98" t="str">
        <f t="shared" si="3"/>
        <v>畑高齢化・耕作放棄率</v>
      </c>
      <c r="E52" s="700">
        <f t="shared" si="4"/>
        <v>2800</v>
      </c>
    </row>
    <row r="53" spans="1:5">
      <c r="A53" s="103"/>
      <c r="B53" s="103" t="s">
        <v>307</v>
      </c>
      <c r="C53" s="103" t="s">
        <v>259</v>
      </c>
      <c r="D53" s="98" t="str">
        <f t="shared" si="3"/>
        <v>畑特認基準</v>
      </c>
      <c r="E53" s="700">
        <f t="shared" si="4"/>
        <v>2800</v>
      </c>
    </row>
    <row r="54" spans="1:5">
      <c r="A54" s="103"/>
      <c r="B54" s="103" t="s">
        <v>307</v>
      </c>
      <c r="C54" s="103" t="s">
        <v>1663</v>
      </c>
      <c r="D54" s="98" t="str">
        <f t="shared" si="3"/>
        <v>畑交付対象外（田畑混在地）</v>
      </c>
      <c r="E54" s="700">
        <f t="shared" si="4"/>
        <v>0</v>
      </c>
    </row>
    <row r="55" spans="1:5">
      <c r="A55" s="103"/>
      <c r="B55" s="103" t="s">
        <v>307</v>
      </c>
      <c r="C55" s="103" t="s">
        <v>1664</v>
      </c>
      <c r="D55" s="98" t="str">
        <f t="shared" si="3"/>
        <v>畑交付対象外（田畑混在地以外）</v>
      </c>
      <c r="E55" s="700">
        <f t="shared" si="4"/>
        <v>0</v>
      </c>
    </row>
    <row r="56" spans="1:5">
      <c r="A56" s="103"/>
      <c r="B56" s="103" t="s">
        <v>307</v>
      </c>
      <c r="C56" s="103" t="s">
        <v>306</v>
      </c>
      <c r="D56" s="98" t="str">
        <f t="shared" si="3"/>
        <v>畑協定に含めない管理すべき農用地</v>
      </c>
      <c r="E56" s="700">
        <f t="shared" si="4"/>
        <v>0</v>
      </c>
    </row>
    <row r="57" spans="1:5">
      <c r="A57" s="103"/>
      <c r="B57" s="103" t="s">
        <v>308</v>
      </c>
      <c r="C57" s="103" t="s">
        <v>258</v>
      </c>
      <c r="D57" s="98" t="str">
        <f t="shared" si="3"/>
        <v>草地急傾斜</v>
      </c>
      <c r="E57" s="700">
        <f t="shared" si="4"/>
        <v>8400</v>
      </c>
    </row>
    <row r="58" spans="1:5">
      <c r="A58" s="103"/>
      <c r="B58" s="103" t="s">
        <v>308</v>
      </c>
      <c r="C58" s="103" t="s">
        <v>303</v>
      </c>
      <c r="D58" s="98" t="str">
        <f t="shared" si="3"/>
        <v>草地緩傾斜</v>
      </c>
      <c r="E58" s="700">
        <f t="shared" si="4"/>
        <v>2400</v>
      </c>
    </row>
    <row r="59" spans="1:5">
      <c r="A59" s="103"/>
      <c r="B59" s="103" t="s">
        <v>308</v>
      </c>
      <c r="C59" s="103" t="s">
        <v>304</v>
      </c>
      <c r="D59" s="98" t="str">
        <f t="shared" si="3"/>
        <v>草地高齢化・耕作放棄率</v>
      </c>
      <c r="E59" s="700">
        <f t="shared" si="4"/>
        <v>2400</v>
      </c>
    </row>
    <row r="60" spans="1:5">
      <c r="A60" s="103"/>
      <c r="B60" s="103" t="s">
        <v>308</v>
      </c>
      <c r="C60" s="103" t="s">
        <v>310</v>
      </c>
      <c r="D60" s="98" t="str">
        <f t="shared" si="3"/>
        <v>草地草地比率の高い草地</v>
      </c>
      <c r="E60" s="700">
        <f t="shared" si="4"/>
        <v>1200</v>
      </c>
    </row>
    <row r="61" spans="1:5">
      <c r="A61" s="103"/>
      <c r="B61" s="103" t="s">
        <v>308</v>
      </c>
      <c r="C61" s="103" t="s">
        <v>259</v>
      </c>
      <c r="D61" s="98" t="str">
        <f t="shared" si="3"/>
        <v>草地特認基準</v>
      </c>
      <c r="E61" s="700">
        <f t="shared" si="4"/>
        <v>2400</v>
      </c>
    </row>
    <row r="62" spans="1:5">
      <c r="A62" s="103"/>
      <c r="B62" s="103" t="s">
        <v>308</v>
      </c>
      <c r="C62" s="103" t="s">
        <v>1665</v>
      </c>
      <c r="D62" s="98" t="str">
        <f t="shared" si="3"/>
        <v>草地交付対象外（田草地混在地）</v>
      </c>
      <c r="E62" s="700">
        <f t="shared" si="4"/>
        <v>0</v>
      </c>
    </row>
    <row r="63" spans="1:5">
      <c r="A63" s="103"/>
      <c r="B63" s="103" t="s">
        <v>308</v>
      </c>
      <c r="C63" s="103" t="s">
        <v>1667</v>
      </c>
      <c r="D63" s="98" t="str">
        <f t="shared" si="3"/>
        <v>草地交付対象外（田草地混在地以外）</v>
      </c>
      <c r="E63" s="700">
        <f t="shared" si="4"/>
        <v>0</v>
      </c>
    </row>
    <row r="64" spans="1:5">
      <c r="A64" s="103"/>
      <c r="B64" s="103" t="s">
        <v>308</v>
      </c>
      <c r="C64" s="103" t="s">
        <v>306</v>
      </c>
      <c r="D64" s="98" t="str">
        <f t="shared" si="3"/>
        <v>草地協定に含めない管理すべき農用地</v>
      </c>
      <c r="E64" s="700">
        <f t="shared" si="4"/>
        <v>0</v>
      </c>
    </row>
    <row r="65" spans="1:5">
      <c r="A65" s="103"/>
      <c r="B65" s="103" t="s">
        <v>309</v>
      </c>
      <c r="C65" s="103" t="s">
        <v>258</v>
      </c>
      <c r="D65" s="98" t="str">
        <f t="shared" si="3"/>
        <v>採草放牧地急傾斜</v>
      </c>
      <c r="E65" s="700">
        <f t="shared" si="4"/>
        <v>800</v>
      </c>
    </row>
    <row r="66" spans="1:5">
      <c r="A66" s="103"/>
      <c r="B66" s="103" t="s">
        <v>309</v>
      </c>
      <c r="C66" s="103" t="s">
        <v>303</v>
      </c>
      <c r="D66" s="98" t="str">
        <f t="shared" si="3"/>
        <v>採草放牧地緩傾斜</v>
      </c>
      <c r="E66" s="700">
        <f t="shared" si="4"/>
        <v>240</v>
      </c>
    </row>
    <row r="67" spans="1:5">
      <c r="A67" s="103"/>
      <c r="B67" s="103" t="s">
        <v>309</v>
      </c>
      <c r="C67" s="103" t="s">
        <v>259</v>
      </c>
      <c r="D67" s="98" t="str">
        <f t="shared" si="3"/>
        <v>採草放牧地特認基準</v>
      </c>
      <c r="E67" s="700">
        <f t="shared" si="4"/>
        <v>240</v>
      </c>
    </row>
    <row r="68" spans="1:5">
      <c r="A68" s="103"/>
      <c r="B68" s="103" t="s">
        <v>309</v>
      </c>
      <c r="C68" s="103" t="s">
        <v>1666</v>
      </c>
      <c r="D68" s="98" t="str">
        <f t="shared" si="3"/>
        <v>採草放牧地交付対象外（田採草放牧地混在地）</v>
      </c>
      <c r="E68" s="700">
        <f t="shared" si="4"/>
        <v>0</v>
      </c>
    </row>
    <row r="69" spans="1:5">
      <c r="A69" s="103"/>
      <c r="B69" s="103" t="s">
        <v>309</v>
      </c>
      <c r="C69" s="103" t="s">
        <v>1668</v>
      </c>
      <c r="D69" s="98" t="str">
        <f t="shared" si="3"/>
        <v>採草放牧地交付対象外（田採草放牧地混在地以外）</v>
      </c>
      <c r="E69" s="700">
        <f t="shared" si="4"/>
        <v>0</v>
      </c>
    </row>
    <row r="70" spans="1:5">
      <c r="A70" s="103"/>
      <c r="B70" s="103" t="s">
        <v>309</v>
      </c>
      <c r="C70" s="103" t="s">
        <v>306</v>
      </c>
      <c r="D70" s="98" t="str">
        <f t="shared" si="3"/>
        <v>採草放牧地協定に含めない管理すべき農用地</v>
      </c>
      <c r="E70" s="700">
        <f t="shared" si="4"/>
        <v>0</v>
      </c>
    </row>
    <row r="74" spans="1:5">
      <c r="A74" t="s">
        <v>320</v>
      </c>
    </row>
    <row r="75" spans="1:5">
      <c r="A75" s="103" t="s">
        <v>405</v>
      </c>
    </row>
    <row r="76" spans="1:5">
      <c r="A76" s="103" t="s">
        <v>941</v>
      </c>
    </row>
    <row r="77" spans="1:5">
      <c r="A77" s="105" t="s">
        <v>942</v>
      </c>
    </row>
    <row r="78" spans="1:5">
      <c r="A78" s="105" t="s">
        <v>943</v>
      </c>
    </row>
    <row r="79" spans="1:5">
      <c r="A79" s="103" t="s">
        <v>321</v>
      </c>
    </row>
    <row r="80" spans="1:5">
      <c r="A80" s="103" t="s">
        <v>406</v>
      </c>
    </row>
    <row r="81" spans="1:1">
      <c r="A81" s="103"/>
    </row>
    <row r="82" spans="1:1">
      <c r="A82" s="103"/>
    </row>
  </sheetData>
  <phoneticPr fontId="3"/>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showGridLines="0" zoomScale="77" zoomScaleNormal="96" zoomScaleSheetLayoutView="120" workbookViewId="0">
      <selection activeCell="C9" sqref="C9"/>
    </sheetView>
  </sheetViews>
  <sheetFormatPr defaultColWidth="9" defaultRowHeight="18.75"/>
  <cols>
    <col min="1" max="1" width="2.75" style="545" customWidth="1"/>
    <col min="2" max="3" width="11.125" style="545" customWidth="1"/>
    <col min="4" max="4" width="6.375" style="545" customWidth="1"/>
    <col min="5" max="6" width="7" style="545" customWidth="1"/>
    <col min="7" max="12" width="4.875" style="545" customWidth="1"/>
    <col min="13" max="13" width="9.125" style="545" customWidth="1"/>
    <col min="14" max="14" width="21" style="545" customWidth="1"/>
    <col min="15" max="15" width="26" style="545" customWidth="1"/>
    <col min="16" max="23" width="7.625" style="545" customWidth="1"/>
    <col min="24" max="16384" width="9" style="545"/>
  </cols>
  <sheetData>
    <row r="1" spans="1:22" ht="19.5">
      <c r="A1" s="544" t="s">
        <v>1510</v>
      </c>
      <c r="B1" s="570"/>
      <c r="O1" s="571"/>
    </row>
    <row r="2" spans="1:22" ht="24" customHeight="1">
      <c r="A2" s="572"/>
      <c r="C2" s="573"/>
      <c r="D2" s="573"/>
      <c r="E2" s="573"/>
      <c r="F2" s="573"/>
      <c r="G2" s="573"/>
      <c r="H2" s="573"/>
      <c r="I2" s="573"/>
      <c r="J2" s="573"/>
      <c r="K2" s="573"/>
      <c r="L2" s="573"/>
      <c r="M2" s="573"/>
      <c r="N2" s="452" t="s">
        <v>1509</v>
      </c>
      <c r="O2" s="610" t="str">
        <f>はじめに!D5</f>
        <v>あいうえお集落協定</v>
      </c>
      <c r="P2" s="573"/>
      <c r="Q2" s="573"/>
      <c r="R2" s="573"/>
      <c r="S2" s="573"/>
      <c r="T2" s="573"/>
      <c r="U2" s="573"/>
    </row>
    <row r="3" spans="1:22" ht="29.25" customHeight="1">
      <c r="C3" s="574"/>
      <c r="D3" s="574"/>
      <c r="E3" s="542"/>
      <c r="F3" s="907"/>
      <c r="G3" s="453" t="s">
        <v>1508</v>
      </c>
      <c r="H3" s="574"/>
      <c r="I3" s="574"/>
      <c r="J3" s="574"/>
      <c r="K3" s="574"/>
      <c r="M3" s="574"/>
      <c r="O3" s="609"/>
    </row>
    <row r="4" spans="1:22" s="596" customFormat="1" ht="21.75" customHeight="1">
      <c r="C4" s="574"/>
      <c r="D4" s="574"/>
      <c r="E4" s="542"/>
      <c r="F4" s="542"/>
      <c r="G4" s="736"/>
      <c r="H4" s="736" t="s">
        <v>2003</v>
      </c>
      <c r="I4" s="574"/>
      <c r="J4" s="574"/>
      <c r="K4" s="574"/>
      <c r="M4" s="574"/>
      <c r="O4" s="609"/>
    </row>
    <row r="5" spans="1:22" ht="27" customHeight="1">
      <c r="B5" s="546" t="s">
        <v>1409</v>
      </c>
      <c r="C5" s="575"/>
      <c r="D5" s="575"/>
      <c r="E5" s="575"/>
      <c r="F5" s="575"/>
      <c r="G5" s="575"/>
      <c r="H5" s="575"/>
      <c r="I5" s="575"/>
      <c r="J5" s="575"/>
      <c r="K5" s="575"/>
      <c r="L5" s="575"/>
      <c r="M5" s="546"/>
      <c r="N5" s="575"/>
      <c r="O5" s="575"/>
      <c r="P5" s="596"/>
    </row>
    <row r="6" spans="1:22" ht="72.75" customHeight="1">
      <c r="B6" s="2096" t="s">
        <v>1950</v>
      </c>
      <c r="C6" s="2097"/>
      <c r="D6" s="2097"/>
      <c r="E6" s="2097"/>
      <c r="F6" s="2097"/>
      <c r="G6" s="2097"/>
      <c r="H6" s="2097"/>
      <c r="I6" s="2097"/>
      <c r="J6" s="2097"/>
      <c r="K6" s="2097"/>
      <c r="L6" s="2097"/>
      <c r="M6" s="2097"/>
      <c r="N6" s="2097"/>
      <c r="O6" s="2097"/>
      <c r="P6" s="596"/>
    </row>
    <row r="7" spans="1:22" ht="36.75" customHeight="1">
      <c r="B7" s="2098" t="s">
        <v>2055</v>
      </c>
      <c r="C7" s="2098"/>
      <c r="D7" s="2099" t="s">
        <v>1410</v>
      </c>
      <c r="E7" s="2099"/>
      <c r="F7" s="2099"/>
      <c r="G7" s="2100" t="s">
        <v>1949</v>
      </c>
      <c r="H7" s="2101"/>
      <c r="I7" s="2101"/>
      <c r="J7" s="2101"/>
      <c r="K7" s="2101"/>
      <c r="L7" s="2102"/>
      <c r="M7" s="2099" t="s">
        <v>1411</v>
      </c>
      <c r="N7" s="2099"/>
      <c r="O7" s="2098" t="s">
        <v>1412</v>
      </c>
      <c r="P7" s="2094"/>
      <c r="Q7" s="2095"/>
      <c r="R7" s="2095"/>
      <c r="S7" s="2095"/>
      <c r="T7" s="2095"/>
      <c r="U7" s="2095"/>
      <c r="V7" s="2095"/>
    </row>
    <row r="8" spans="1:22" ht="30.75" customHeight="1">
      <c r="B8" s="950" t="s">
        <v>1413</v>
      </c>
      <c r="C8" s="951" t="s">
        <v>2056</v>
      </c>
      <c r="D8" s="951" t="s">
        <v>1414</v>
      </c>
      <c r="E8" s="950" t="s">
        <v>1415</v>
      </c>
      <c r="F8" s="950" t="s">
        <v>1416</v>
      </c>
      <c r="G8" s="2103"/>
      <c r="H8" s="2104"/>
      <c r="I8" s="2104"/>
      <c r="J8" s="2104"/>
      <c r="K8" s="2104"/>
      <c r="L8" s="2105"/>
      <c r="M8" s="951" t="s">
        <v>1417</v>
      </c>
      <c r="N8" s="951" t="s">
        <v>1418</v>
      </c>
      <c r="O8" s="2099"/>
      <c r="P8" s="2094"/>
      <c r="Q8" s="2095"/>
      <c r="R8" s="2095"/>
      <c r="S8" s="2095"/>
      <c r="T8" s="2095"/>
      <c r="U8" s="2095"/>
      <c r="V8" s="2095"/>
    </row>
    <row r="9" spans="1:22">
      <c r="A9" s="576"/>
      <c r="B9" s="917"/>
      <c r="C9" s="918"/>
      <c r="D9" s="919"/>
      <c r="E9" s="919"/>
      <c r="F9" s="734">
        <f>SUM(D9+E9)</f>
        <v>0</v>
      </c>
      <c r="G9" s="914"/>
      <c r="H9" s="914"/>
      <c r="I9" s="914"/>
      <c r="J9" s="914"/>
      <c r="K9" s="914"/>
      <c r="L9" s="914"/>
      <c r="M9" s="733" t="str">
        <f>IF(G9="","",(IFERROR(VLOOKUP($G9,#REF!,2,)," ")&amp;IF(H9="","",","&amp;IFERROR(VLOOKUP($H9,#REF!,2,)," ")&amp;IF(I9="","",","&amp;IFERROR(VLOOKUP($I9,#REF!,2,)," ")&amp;IF(J9="","",","&amp;IFERROR(VLOOKUP($J9,#REF!,2,)," ")&amp;IF(K9="","",","&amp;IFERROR(VLOOKUP($K9,#REF!,2,)," ")&amp;IF(L9="","",","&amp;IFERROR(VLOOKUP($L9,#REF!,2,)," "))))))))</f>
        <v/>
      </c>
      <c r="N9" s="733" t="str">
        <f>IF(G9="","",(IFERROR(VLOOKUP($G9,#REF!,5,)," ")&amp;IF(H9="","",","&amp;IFERROR(VLOOKUP($H9,#REF!,5,)," ")&amp;IF(I9="","",","&amp;IFERROR(VLOOKUP($I9,#REF!,5,)," ")&amp;IF(J9="","",","&amp;IFERROR(VLOOKUP($J9,#REF!,5,)," ")&amp;IF(K9="","",","&amp;IFERROR(VLOOKUP($K9,#REF!,5,)," ")&amp;IF(L9="","",","&amp;IFERROR(VLOOKUP($L9,#REF!,5,)," "))))))))</f>
        <v/>
      </c>
      <c r="O9" s="911"/>
      <c r="P9" s="577"/>
      <c r="Q9" s="576"/>
      <c r="R9" s="576"/>
      <c r="S9" s="576"/>
      <c r="T9" s="576"/>
      <c r="U9" s="576"/>
      <c r="V9" s="576"/>
    </row>
    <row r="10" spans="1:22">
      <c r="B10" s="920"/>
      <c r="C10" s="921"/>
      <c r="D10" s="922"/>
      <c r="E10" s="922"/>
      <c r="F10" s="735">
        <f>SUM(D10+E10)</f>
        <v>0</v>
      </c>
      <c r="G10" s="915"/>
      <c r="H10" s="915"/>
      <c r="I10" s="915"/>
      <c r="J10" s="915"/>
      <c r="K10" s="915"/>
      <c r="L10" s="915"/>
      <c r="M10" s="733" t="str">
        <f>IF(G10="","",(IFERROR(VLOOKUP($G10,#REF!,2,)," ")&amp;IF(H10="","",","&amp;IFERROR(VLOOKUP($H10,#REF!,2,)," ")&amp;IF(I10="","",","&amp;IFERROR(VLOOKUP($I10,#REF!,2,)," ")&amp;IF(J10="","",","&amp;IFERROR(VLOOKUP($J10,#REF!,2,)," ")&amp;IF(K10="","",","&amp;IFERROR(VLOOKUP($K10,#REF!,2,)," ")&amp;IF(L10="","",","&amp;IFERROR(VLOOKUP($L10,#REF!,2,)," "))))))))</f>
        <v/>
      </c>
      <c r="N10" s="733" t="str">
        <f>IF(G10="","",(IFERROR(VLOOKUP($G10,#REF!,5,)," ")&amp;IF(H10="","",","&amp;IFERROR(VLOOKUP($H10,#REF!,5,)," ")&amp;IF(I10="","",","&amp;IFERROR(VLOOKUP($I10,#REF!,5,)," ")&amp;IF(J10="","",","&amp;IFERROR(VLOOKUP($J10,#REF!,5,)," ")&amp;IF(K10="","",","&amp;IFERROR(VLOOKUP($K10,#REF!,5,)," ")&amp;IF(L10="","",","&amp;IFERROR(VLOOKUP($L10,#REF!,5,)," "))))))))</f>
        <v/>
      </c>
      <c r="O10" s="912"/>
      <c r="P10" s="577"/>
      <c r="Q10" s="576"/>
      <c r="R10" s="576"/>
      <c r="S10" s="576"/>
      <c r="T10" s="576"/>
      <c r="U10" s="576"/>
      <c r="V10" s="576"/>
    </row>
    <row r="11" spans="1:22">
      <c r="B11" s="920"/>
      <c r="C11" s="921"/>
      <c r="D11" s="922"/>
      <c r="E11" s="922"/>
      <c r="F11" s="735">
        <f>SUM(D11+E11)</f>
        <v>0</v>
      </c>
      <c r="G11" s="915"/>
      <c r="H11" s="915"/>
      <c r="I11" s="915"/>
      <c r="J11" s="915"/>
      <c r="K11" s="915"/>
      <c r="L11" s="915"/>
      <c r="M11" s="733" t="str">
        <f>IF(G11="","",(IFERROR(VLOOKUP($G11,#REF!,2,)," ")&amp;IF(H11="","",","&amp;IFERROR(VLOOKUP($H11,#REF!,2,)," ")&amp;IF(I11="","",","&amp;IFERROR(VLOOKUP($I11,#REF!,2,)," ")&amp;IF(J11="","",","&amp;IFERROR(VLOOKUP($J11,#REF!,2,)," ")&amp;IF(K11="","",","&amp;IFERROR(VLOOKUP($K11,#REF!,2,)," ")&amp;IF(L11="","",","&amp;IFERROR(VLOOKUP($L11,#REF!,2,)," "))))))))</f>
        <v/>
      </c>
      <c r="N11" s="733" t="str">
        <f>IF(G11="","",(IFERROR(VLOOKUP($G11,#REF!,5,)," ")&amp;IF(H11="","",","&amp;IFERROR(VLOOKUP($H11,#REF!,5,)," ")&amp;IF(I11="","",","&amp;IFERROR(VLOOKUP($I11,#REF!,5,)," ")&amp;IF(J11="","",","&amp;IFERROR(VLOOKUP($J11,#REF!,5,)," ")&amp;IF(K11="","",","&amp;IFERROR(VLOOKUP($K11,#REF!,5,)," ")&amp;IF(L11="","",","&amp;IFERROR(VLOOKUP($L11,#REF!,5,)," "))))))))</f>
        <v/>
      </c>
      <c r="O11" s="912"/>
      <c r="P11" s="577"/>
      <c r="Q11" s="576"/>
      <c r="R11" s="576"/>
      <c r="S11" s="576"/>
      <c r="T11" s="576"/>
      <c r="U11" s="576"/>
      <c r="V11" s="576"/>
    </row>
    <row r="12" spans="1:22">
      <c r="B12" s="920"/>
      <c r="C12" s="923"/>
      <c r="D12" s="922"/>
      <c r="E12" s="924"/>
      <c r="F12" s="735">
        <f>SUM(D12+E12)</f>
        <v>0</v>
      </c>
      <c r="G12" s="916"/>
      <c r="H12" s="916"/>
      <c r="I12" s="916"/>
      <c r="J12" s="916"/>
      <c r="K12" s="916"/>
      <c r="L12" s="916"/>
      <c r="M12" s="733" t="str">
        <f>IF(G12="","",(IFERROR(VLOOKUP($G12,#REF!,2,)," ")&amp;IF(H12="","",","&amp;IFERROR(VLOOKUP($H12,#REF!,2,)," ")&amp;IF(I12="","",","&amp;IFERROR(VLOOKUP($I12,#REF!,2,)," ")&amp;IF(J12="","",","&amp;IFERROR(VLOOKUP($J12,#REF!,2,)," ")&amp;IF(K12="","",","&amp;IFERROR(VLOOKUP($K12,#REF!,2,)," ")&amp;IF(L12="","",","&amp;IFERROR(VLOOKUP($L12,#REF!,2,)," "))))))))</f>
        <v/>
      </c>
      <c r="N12" s="733" t="str">
        <f>IF(G12="","",(IFERROR(VLOOKUP($G12,#REF!,5,)," ")&amp;IF(H12="","",","&amp;IFERROR(VLOOKUP($H12,#REF!,5,)," ")&amp;IF(I12="","",","&amp;IFERROR(VLOOKUP($I12,#REF!,5,)," ")&amp;IF(J12="","",","&amp;IFERROR(VLOOKUP($J12,#REF!,5,)," ")&amp;IF(K12="","",","&amp;IFERROR(VLOOKUP($K12,#REF!,5,)," ")&amp;IF(L12="","",","&amp;IFERROR(VLOOKUP($L12,#REF!,5,)," "))))))))</f>
        <v/>
      </c>
      <c r="O12" s="913"/>
      <c r="P12" s="577"/>
      <c r="Q12" s="576"/>
      <c r="R12" s="576"/>
      <c r="S12" s="576"/>
      <c r="T12" s="576"/>
      <c r="U12" s="576"/>
      <c r="V12" s="576"/>
    </row>
    <row r="13" spans="1:22">
      <c r="B13" s="920"/>
      <c r="C13" s="921"/>
      <c r="D13" s="922"/>
      <c r="E13" s="922"/>
      <c r="F13" s="735">
        <f t="shared" ref="F13:F21" si="0">SUM(D13+E13)</f>
        <v>0</v>
      </c>
      <c r="G13" s="915"/>
      <c r="H13" s="915"/>
      <c r="I13" s="915"/>
      <c r="J13" s="915"/>
      <c r="K13" s="915"/>
      <c r="L13" s="915"/>
      <c r="M13" s="733" t="str">
        <f>IF(G13="","",(IFERROR(VLOOKUP($G13,#REF!,2,)," ")&amp;IF(H13="","",","&amp;IFERROR(VLOOKUP($H13,#REF!,2,)," ")&amp;IF(I13="","",","&amp;IFERROR(VLOOKUP($I13,#REF!,2,)," ")&amp;IF(J13="","",","&amp;IFERROR(VLOOKUP($J13,#REF!,2,)," ")&amp;IF(K13="","",","&amp;IFERROR(VLOOKUP($K13,#REF!,2,)," ")&amp;IF(L13="","",","&amp;IFERROR(VLOOKUP($L13,#REF!,2,)," "))))))))</f>
        <v/>
      </c>
      <c r="N13" s="733" t="str">
        <f>IF(G13="","",(IFERROR(VLOOKUP($G13,#REF!,5,)," ")&amp;IF(H13="","",","&amp;IFERROR(VLOOKUP($H13,#REF!,5,)," ")&amp;IF(I13="","",","&amp;IFERROR(VLOOKUP($I13,#REF!,5,)," ")&amp;IF(J13="","",","&amp;IFERROR(VLOOKUP($J13,#REF!,5,)," ")&amp;IF(K13="","",","&amp;IFERROR(VLOOKUP($K13,#REF!,5,)," ")&amp;IF(L13="","",","&amp;IFERROR(VLOOKUP($L13,#REF!,5,)," "))))))))</f>
        <v/>
      </c>
      <c r="O13" s="912"/>
      <c r="P13" s="577"/>
      <c r="Q13" s="576"/>
      <c r="R13" s="576"/>
      <c r="S13" s="576"/>
      <c r="T13" s="576"/>
      <c r="U13" s="576"/>
      <c r="V13" s="576"/>
    </row>
    <row r="14" spans="1:22">
      <c r="B14" s="920"/>
      <c r="C14" s="921"/>
      <c r="D14" s="922"/>
      <c r="E14" s="922"/>
      <c r="F14" s="735">
        <f t="shared" si="0"/>
        <v>0</v>
      </c>
      <c r="G14" s="915"/>
      <c r="H14" s="915"/>
      <c r="I14" s="915"/>
      <c r="J14" s="915"/>
      <c r="K14" s="915"/>
      <c r="L14" s="915"/>
      <c r="M14" s="733" t="str">
        <f>IF(G14="","",(IFERROR(VLOOKUP($G14,#REF!,2,)," ")&amp;IF(H14="","",","&amp;IFERROR(VLOOKUP($H14,#REF!,2,)," ")&amp;IF(I14="","",","&amp;IFERROR(VLOOKUP($I14,#REF!,2,)," ")&amp;IF(J14="","",","&amp;IFERROR(VLOOKUP($J14,#REF!,2,)," ")&amp;IF(K14="","",","&amp;IFERROR(VLOOKUP($K14,#REF!,2,)," ")&amp;IF(L14="","",","&amp;IFERROR(VLOOKUP($L14,#REF!,2,)," "))))))))</f>
        <v/>
      </c>
      <c r="N14" s="733" t="str">
        <f>IF(G14="","",(IFERROR(VLOOKUP($G14,#REF!,5,)," ")&amp;IF(H14="","",","&amp;IFERROR(VLOOKUP($H14,#REF!,5,)," ")&amp;IF(I14="","",","&amp;IFERROR(VLOOKUP($I14,#REF!,5,)," ")&amp;IF(J14="","",","&amp;IFERROR(VLOOKUP($J14,#REF!,5,)," ")&amp;IF(K14="","",","&amp;IFERROR(VLOOKUP($K14,#REF!,5,)," ")&amp;IF(L14="","",","&amp;IFERROR(VLOOKUP($L14,#REF!,5,)," "))))))))</f>
        <v/>
      </c>
      <c r="O14" s="912"/>
      <c r="P14" s="577"/>
      <c r="Q14" s="576"/>
      <c r="R14" s="576"/>
      <c r="S14" s="576"/>
      <c r="T14" s="576"/>
      <c r="U14" s="576"/>
      <c r="V14" s="576"/>
    </row>
    <row r="15" spans="1:22">
      <c r="B15" s="920"/>
      <c r="C15" s="921"/>
      <c r="D15" s="922"/>
      <c r="E15" s="922"/>
      <c r="F15" s="735">
        <f t="shared" si="0"/>
        <v>0</v>
      </c>
      <c r="G15" s="915"/>
      <c r="H15" s="915"/>
      <c r="I15" s="915"/>
      <c r="J15" s="915"/>
      <c r="K15" s="915"/>
      <c r="L15" s="915"/>
      <c r="M15" s="733" t="str">
        <f>IF(G15="","",(IFERROR(VLOOKUP($G15,#REF!,2,)," ")&amp;IF(H15="","",","&amp;IFERROR(VLOOKUP($H15,#REF!,2,)," ")&amp;IF(I15="","",","&amp;IFERROR(VLOOKUP($I15,#REF!,2,)," ")&amp;IF(J15="","",","&amp;IFERROR(VLOOKUP($J15,#REF!,2,)," ")&amp;IF(K15="","",","&amp;IFERROR(VLOOKUP($K15,#REF!,2,)," ")&amp;IF(L15="","",","&amp;IFERROR(VLOOKUP($L15,#REF!,2,)," "))))))))</f>
        <v/>
      </c>
      <c r="N15" s="733" t="str">
        <f>IF(G15="","",(IFERROR(VLOOKUP($G15,#REF!,5,)," ")&amp;IF(H15="","",","&amp;IFERROR(VLOOKUP($H15,#REF!,5,)," ")&amp;IF(I15="","",","&amp;IFERROR(VLOOKUP($I15,#REF!,5,)," ")&amp;IF(J15="","",","&amp;IFERROR(VLOOKUP($J15,#REF!,5,)," ")&amp;IF(K15="","",","&amp;IFERROR(VLOOKUP($K15,#REF!,5,)," ")&amp;IF(L15="","",","&amp;IFERROR(VLOOKUP($L15,#REF!,5,)," "))))))))</f>
        <v/>
      </c>
      <c r="O15" s="912"/>
      <c r="P15" s="577"/>
      <c r="Q15" s="576"/>
      <c r="R15" s="576"/>
      <c r="S15" s="576"/>
      <c r="T15" s="576"/>
      <c r="U15" s="576"/>
      <c r="V15" s="576"/>
    </row>
    <row r="16" spans="1:22">
      <c r="B16" s="920"/>
      <c r="C16" s="921"/>
      <c r="D16" s="922"/>
      <c r="E16" s="922"/>
      <c r="F16" s="735">
        <f t="shared" si="0"/>
        <v>0</v>
      </c>
      <c r="G16" s="915"/>
      <c r="H16" s="915"/>
      <c r="I16" s="915"/>
      <c r="J16" s="915"/>
      <c r="K16" s="915"/>
      <c r="L16" s="915"/>
      <c r="M16" s="733" t="str">
        <f>IF(G16="","",(IFERROR(VLOOKUP($G16,#REF!,2,)," ")&amp;IF(H16="","",","&amp;IFERROR(VLOOKUP($H16,#REF!,2,)," ")&amp;IF(I16="","",","&amp;IFERROR(VLOOKUP($I16,#REF!,2,)," ")&amp;IF(J16="","",","&amp;IFERROR(VLOOKUP($J16,#REF!,2,)," ")&amp;IF(K16="","",","&amp;IFERROR(VLOOKUP($K16,#REF!,2,)," ")&amp;IF(L16="","",","&amp;IFERROR(VLOOKUP($L16,#REF!,2,)," "))))))))</f>
        <v/>
      </c>
      <c r="N16" s="733" t="str">
        <f>IF(G16="","",(IFERROR(VLOOKUP($G16,#REF!,5,)," ")&amp;IF(H16="","",","&amp;IFERROR(VLOOKUP($H16,#REF!,5,)," ")&amp;IF(I16="","",","&amp;IFERROR(VLOOKUP($I16,#REF!,5,)," ")&amp;IF(J16="","",","&amp;IFERROR(VLOOKUP($J16,#REF!,5,)," ")&amp;IF(K16="","",","&amp;IFERROR(VLOOKUP($K16,#REF!,5,)," ")&amp;IF(L16="","",","&amp;IFERROR(VLOOKUP($L16,#REF!,5,)," "))))))))</f>
        <v/>
      </c>
      <c r="O16" s="912"/>
      <c r="P16" s="577"/>
      <c r="Q16" s="576"/>
      <c r="R16" s="576"/>
      <c r="S16" s="576"/>
      <c r="T16" s="576"/>
      <c r="U16" s="576"/>
      <c r="V16" s="576"/>
    </row>
    <row r="17" spans="2:22">
      <c r="B17" s="920"/>
      <c r="C17" s="921"/>
      <c r="D17" s="922"/>
      <c r="E17" s="922"/>
      <c r="F17" s="735">
        <f>SUM(D17+E17)</f>
        <v>0</v>
      </c>
      <c r="G17" s="915"/>
      <c r="H17" s="915"/>
      <c r="I17" s="915"/>
      <c r="J17" s="915"/>
      <c r="K17" s="915"/>
      <c r="L17" s="915"/>
      <c r="M17" s="733" t="str">
        <f>IF(G17="","",(IFERROR(VLOOKUP($G17,#REF!,2,)," ")&amp;IF(H17="","",","&amp;IFERROR(VLOOKUP($H17,#REF!,2,)," ")&amp;IF(I17="","",","&amp;IFERROR(VLOOKUP($I17,#REF!,2,)," ")&amp;IF(J17="","",","&amp;IFERROR(VLOOKUP($J17,#REF!,2,)," ")&amp;IF(K17="","",","&amp;IFERROR(VLOOKUP($K17,#REF!,2,)," ")&amp;IF(L17="","",","&amp;IFERROR(VLOOKUP($L17,#REF!,2,)," "))))))))</f>
        <v/>
      </c>
      <c r="N17" s="733" t="str">
        <f>IF(G17="","",(IFERROR(VLOOKUP($G17,#REF!,5,)," ")&amp;IF(H17="","",","&amp;IFERROR(VLOOKUP($H17,#REF!,5,)," ")&amp;IF(I17="","",","&amp;IFERROR(VLOOKUP($I17,#REF!,5,)," ")&amp;IF(J17="","",","&amp;IFERROR(VLOOKUP($J17,#REF!,5,)," ")&amp;IF(K17="","",","&amp;IFERROR(VLOOKUP($K17,#REF!,5,)," ")&amp;IF(L17="","",","&amp;IFERROR(VLOOKUP($L17,#REF!,5,)," "))))))))</f>
        <v/>
      </c>
      <c r="O17" s="912"/>
      <c r="P17" s="577"/>
      <c r="Q17" s="576"/>
      <c r="R17" s="576"/>
      <c r="S17" s="576"/>
      <c r="T17" s="576"/>
      <c r="U17" s="576"/>
      <c r="V17" s="576"/>
    </row>
    <row r="18" spans="2:22">
      <c r="B18" s="920"/>
      <c r="C18" s="921"/>
      <c r="D18" s="922"/>
      <c r="E18" s="922"/>
      <c r="F18" s="735">
        <f t="shared" si="0"/>
        <v>0</v>
      </c>
      <c r="G18" s="915"/>
      <c r="H18" s="915"/>
      <c r="I18" s="915"/>
      <c r="J18" s="915"/>
      <c r="K18" s="915"/>
      <c r="L18" s="915"/>
      <c r="M18" s="733" t="str">
        <f>IF(G18="","",(IFERROR(VLOOKUP($G18,#REF!,2,)," ")&amp;IF(H18="","",","&amp;IFERROR(VLOOKUP($H18,#REF!,2,)," ")&amp;IF(I18="","",","&amp;IFERROR(VLOOKUP($I18,#REF!,2,)," ")&amp;IF(J18="","",","&amp;IFERROR(VLOOKUP($J18,#REF!,2,)," ")&amp;IF(K18="","",","&amp;IFERROR(VLOOKUP($K18,#REF!,2,)," ")&amp;IF(L18="","",","&amp;IFERROR(VLOOKUP($L18,#REF!,2,)," "))))))))</f>
        <v/>
      </c>
      <c r="N18" s="733" t="str">
        <f>IF(G18="","",(IFERROR(VLOOKUP($G18,#REF!,5,)," ")&amp;IF(H18="","",","&amp;IFERROR(VLOOKUP($H18,#REF!,5,)," ")&amp;IF(I18="","",","&amp;IFERROR(VLOOKUP($I18,#REF!,5,)," ")&amp;IF(J18="","",","&amp;IFERROR(VLOOKUP($J18,#REF!,5,)," ")&amp;IF(K18="","",","&amp;IFERROR(VLOOKUP($K18,#REF!,5,)," ")&amp;IF(L18="","",","&amp;IFERROR(VLOOKUP($L18,#REF!,5,)," "))))))))</f>
        <v/>
      </c>
      <c r="O18" s="912"/>
      <c r="P18" s="577"/>
      <c r="Q18" s="576"/>
      <c r="R18" s="576"/>
      <c r="S18" s="576"/>
      <c r="T18" s="576"/>
      <c r="U18" s="576"/>
      <c r="V18" s="576"/>
    </row>
    <row r="19" spans="2:22">
      <c r="B19" s="920"/>
      <c r="C19" s="921"/>
      <c r="D19" s="922"/>
      <c r="E19" s="922"/>
      <c r="F19" s="735">
        <f t="shared" si="0"/>
        <v>0</v>
      </c>
      <c r="G19" s="915"/>
      <c r="H19" s="915"/>
      <c r="I19" s="915"/>
      <c r="J19" s="915"/>
      <c r="K19" s="915"/>
      <c r="L19" s="915"/>
      <c r="M19" s="733" t="str">
        <f>IF(G19="","",(IFERROR(VLOOKUP($G19,#REF!,2,)," ")&amp;IF(H19="","",","&amp;IFERROR(VLOOKUP($H19,#REF!,2,)," ")&amp;IF(I19="","",","&amp;IFERROR(VLOOKUP($I19,#REF!,2,)," ")&amp;IF(J19="","",","&amp;IFERROR(VLOOKUP($J19,#REF!,2,)," ")&amp;IF(K19="","",","&amp;IFERROR(VLOOKUP($K19,#REF!,2,)," ")&amp;IF(L19="","",","&amp;IFERROR(VLOOKUP($L19,#REF!,2,)," "))))))))</f>
        <v/>
      </c>
      <c r="N19" s="733" t="str">
        <f>IF(G19="","",(IFERROR(VLOOKUP($G19,#REF!,5,)," ")&amp;IF(H19="","",","&amp;IFERROR(VLOOKUP($H19,#REF!,5,)," ")&amp;IF(I19="","",","&amp;IFERROR(VLOOKUP($I19,#REF!,5,)," ")&amp;IF(J19="","",","&amp;IFERROR(VLOOKUP($J19,#REF!,5,)," ")&amp;IF(K19="","",","&amp;IFERROR(VLOOKUP($K19,#REF!,5,)," ")&amp;IF(L19="","",","&amp;IFERROR(VLOOKUP($L19,#REF!,5,)," "))))))))</f>
        <v/>
      </c>
      <c r="O19" s="912"/>
      <c r="P19" s="577"/>
      <c r="Q19" s="576"/>
      <c r="R19" s="576"/>
      <c r="S19" s="576"/>
      <c r="T19" s="576"/>
      <c r="U19" s="576"/>
      <c r="V19" s="576"/>
    </row>
    <row r="20" spans="2:22">
      <c r="B20" s="920"/>
      <c r="C20" s="921"/>
      <c r="D20" s="922"/>
      <c r="E20" s="922"/>
      <c r="F20" s="735">
        <f t="shared" si="0"/>
        <v>0</v>
      </c>
      <c r="G20" s="915"/>
      <c r="H20" s="915"/>
      <c r="I20" s="915"/>
      <c r="J20" s="915"/>
      <c r="K20" s="915"/>
      <c r="L20" s="915"/>
      <c r="M20" s="733" t="str">
        <f>IF(G20="","",(IFERROR(VLOOKUP($G20,#REF!,2,)," ")&amp;IF(H20="","",","&amp;IFERROR(VLOOKUP($H20,#REF!,2,)," ")&amp;IF(I20="","",","&amp;IFERROR(VLOOKUP($I20,#REF!,2,)," ")&amp;IF(J20="","",","&amp;IFERROR(VLOOKUP($J20,#REF!,2,)," ")&amp;IF(K20="","",","&amp;IFERROR(VLOOKUP($K20,#REF!,2,)," ")&amp;IF(L20="","",","&amp;IFERROR(VLOOKUP($L20,#REF!,2,)," "))))))))</f>
        <v/>
      </c>
      <c r="N20" s="733" t="str">
        <f>IF(G20="","",(IFERROR(VLOOKUP($G20,#REF!,5,)," ")&amp;IF(H20="","",","&amp;IFERROR(VLOOKUP($H20,#REF!,5,)," ")&amp;IF(I20="","",","&amp;IFERROR(VLOOKUP($I20,#REF!,5,)," ")&amp;IF(J20="","",","&amp;IFERROR(VLOOKUP($J20,#REF!,5,)," ")&amp;IF(K20="","",","&amp;IFERROR(VLOOKUP($K20,#REF!,5,)," ")&amp;IF(L20="","",","&amp;IFERROR(VLOOKUP($L20,#REF!,5,)," "))))))))</f>
        <v/>
      </c>
      <c r="O20" s="912"/>
      <c r="P20" s="577"/>
      <c r="Q20" s="576"/>
      <c r="R20" s="576"/>
      <c r="S20" s="576"/>
      <c r="T20" s="576"/>
      <c r="U20" s="576"/>
      <c r="V20" s="576"/>
    </row>
    <row r="21" spans="2:22">
      <c r="B21" s="920"/>
      <c r="C21" s="921"/>
      <c r="D21" s="922"/>
      <c r="E21" s="922"/>
      <c r="F21" s="735">
        <f t="shared" si="0"/>
        <v>0</v>
      </c>
      <c r="G21" s="915"/>
      <c r="H21" s="915"/>
      <c r="I21" s="915"/>
      <c r="J21" s="915"/>
      <c r="K21" s="915"/>
      <c r="L21" s="915"/>
      <c r="M21" s="733" t="str">
        <f>IF(G21="","",(IFERROR(VLOOKUP($G21,#REF!,2,)," ")&amp;IF(H21="","",","&amp;IFERROR(VLOOKUP($H21,#REF!,2,)," ")&amp;IF(I21="","",","&amp;IFERROR(VLOOKUP($I21,#REF!,2,)," ")&amp;IF(J21="","",","&amp;IFERROR(VLOOKUP($J21,#REF!,2,)," ")&amp;IF(K21="","",","&amp;IFERROR(VLOOKUP($K21,#REF!,2,)," ")&amp;IF(L21="","",","&amp;IFERROR(VLOOKUP($L21,#REF!,2,)," "))))))))</f>
        <v/>
      </c>
      <c r="N21" s="733" t="str">
        <f>IF(G21="","",(IFERROR(VLOOKUP($G21,#REF!,5,)," ")&amp;IF(H21="","",","&amp;IFERROR(VLOOKUP($H21,#REF!,5,)," ")&amp;IF(I21="","",","&amp;IFERROR(VLOOKUP($I21,#REF!,5,)," ")&amp;IF(J21="","",","&amp;IFERROR(VLOOKUP($J21,#REF!,5,)," ")&amp;IF(K21="","",","&amp;IFERROR(VLOOKUP($K21,#REF!,5,)," ")&amp;IF(L21="","",","&amp;IFERROR(VLOOKUP($L21,#REF!,5,)," "))))))))</f>
        <v/>
      </c>
      <c r="O21" s="912"/>
      <c r="P21" s="577"/>
      <c r="Q21" s="576"/>
      <c r="R21" s="576"/>
      <c r="S21" s="576"/>
      <c r="T21" s="576"/>
      <c r="U21" s="576"/>
      <c r="V21" s="576"/>
    </row>
    <row r="22" spans="2:22">
      <c r="B22" s="920"/>
      <c r="C22" s="921"/>
      <c r="D22" s="922"/>
      <c r="E22" s="922"/>
      <c r="F22" s="735">
        <f>SUM(D22+E22)</f>
        <v>0</v>
      </c>
      <c r="G22" s="915"/>
      <c r="H22" s="915"/>
      <c r="I22" s="915"/>
      <c r="J22" s="915"/>
      <c r="K22" s="915"/>
      <c r="L22" s="915"/>
      <c r="M22" s="733" t="str">
        <f>IF(G22="","",(IFERROR(VLOOKUP($G22,#REF!,2,)," ")&amp;IF(H22="","",","&amp;IFERROR(VLOOKUP($H22,#REF!,2,)," ")&amp;IF(I22="","",","&amp;IFERROR(VLOOKUP($I22,#REF!,2,)," ")&amp;IF(J22="","",","&amp;IFERROR(VLOOKUP($J22,#REF!,2,)," ")&amp;IF(K22="","",","&amp;IFERROR(VLOOKUP($K22,#REF!,2,)," ")&amp;IF(L22="","",","&amp;IFERROR(VLOOKUP($L22,#REF!,2,)," "))))))))</f>
        <v/>
      </c>
      <c r="N22" s="733" t="str">
        <f>IF(G22="","",(IFERROR(VLOOKUP($G22,#REF!,5,)," ")&amp;IF(H22="","",","&amp;IFERROR(VLOOKUP($H22,#REF!,5,)," ")&amp;IF(I22="","",","&amp;IFERROR(VLOOKUP($I22,#REF!,5,)," ")&amp;IF(J22="","",","&amp;IFERROR(VLOOKUP($J22,#REF!,5,)," ")&amp;IF(K22="","",","&amp;IFERROR(VLOOKUP($K22,#REF!,5,)," ")&amp;IF(L22="","",","&amp;IFERROR(VLOOKUP($L22,#REF!,5,)," "))))))))</f>
        <v/>
      </c>
      <c r="O22" s="912"/>
      <c r="P22" s="577"/>
      <c r="Q22" s="576"/>
      <c r="R22" s="576"/>
      <c r="S22" s="576"/>
      <c r="T22" s="576"/>
      <c r="U22" s="576"/>
      <c r="V22" s="576"/>
    </row>
    <row r="23" spans="2:22">
      <c r="B23" s="925"/>
      <c r="C23" s="923"/>
      <c r="D23" s="922"/>
      <c r="E23" s="924"/>
      <c r="F23" s="735">
        <f>SUM(D23+E23)</f>
        <v>0</v>
      </c>
      <c r="G23" s="916"/>
      <c r="H23" s="916"/>
      <c r="I23" s="916"/>
      <c r="J23" s="916"/>
      <c r="K23" s="916"/>
      <c r="L23" s="916"/>
      <c r="M23" s="733" t="str">
        <f>IF(G23="","",(IFERROR(VLOOKUP($G23,#REF!,2,)," ")&amp;IF(H23="","",","&amp;IFERROR(VLOOKUP($H23,#REF!,2,)," ")&amp;IF(I23="","",","&amp;IFERROR(VLOOKUP($I23,#REF!,2,)," ")&amp;IF(J23="","",","&amp;IFERROR(VLOOKUP($J23,#REF!,2,)," ")&amp;IF(K23="","",","&amp;IFERROR(VLOOKUP($K23,#REF!,2,)," ")&amp;IF(L23="","",","&amp;IFERROR(VLOOKUP($L23,#REF!,2,)," "))))))))</f>
        <v/>
      </c>
      <c r="N23" s="733" t="str">
        <f>IF(G23="","",(IFERROR(VLOOKUP($G23,#REF!,5,)," ")&amp;IF(H23="","",","&amp;IFERROR(VLOOKUP($H23,#REF!,5,)," ")&amp;IF(I23="","",","&amp;IFERROR(VLOOKUP($I23,#REF!,5,)," ")&amp;IF(J23="","",","&amp;IFERROR(VLOOKUP($J23,#REF!,5,)," ")&amp;IF(K23="","",","&amp;IFERROR(VLOOKUP($K23,#REF!,5,)," ")&amp;IF(L23="","",","&amp;IFERROR(VLOOKUP($L23,#REF!,5,)," "))))))))</f>
        <v/>
      </c>
      <c r="O23" s="913"/>
      <c r="P23" s="577"/>
      <c r="Q23" s="576"/>
      <c r="R23" s="576"/>
      <c r="S23" s="576"/>
      <c r="T23" s="576"/>
      <c r="U23" s="576"/>
      <c r="V23" s="576"/>
    </row>
    <row r="24" spans="2:22" ht="26.25" customHeight="1">
      <c r="B24" s="578"/>
      <c r="C24" s="579"/>
      <c r="D24" s="580"/>
      <c r="E24" s="581" t="s">
        <v>1419</v>
      </c>
      <c r="F24" s="582"/>
      <c r="G24" s="583"/>
      <c r="H24" s="583"/>
      <c r="I24" s="583"/>
      <c r="J24" s="583"/>
      <c r="K24" s="583"/>
      <c r="L24" s="583"/>
      <c r="M24" s="584"/>
      <c r="N24" s="584"/>
      <c r="O24" s="585"/>
      <c r="P24" s="577"/>
      <c r="Q24" s="576"/>
      <c r="R24" s="576"/>
      <c r="S24" s="576"/>
      <c r="T24" s="576"/>
      <c r="U24" s="576"/>
      <c r="V24" s="576"/>
    </row>
    <row r="25" spans="2:22" ht="18" customHeight="1">
      <c r="B25" s="586"/>
      <c r="C25" s="587"/>
      <c r="D25" s="588"/>
      <c r="E25" s="588"/>
      <c r="F25" s="589"/>
      <c r="G25" s="590"/>
      <c r="H25" s="590"/>
      <c r="I25" s="590"/>
      <c r="J25" s="590"/>
      <c r="K25" s="590"/>
      <c r="L25" s="590"/>
      <c r="M25" s="591"/>
      <c r="N25" s="592"/>
      <c r="O25" s="593"/>
    </row>
    <row r="26" spans="2:22" ht="33" customHeight="1">
      <c r="B26" s="586"/>
      <c r="C26" s="587"/>
      <c r="D26" s="588"/>
      <c r="E26" s="588"/>
      <c r="F26" s="589"/>
      <c r="G26" s="590"/>
      <c r="H26" s="590"/>
      <c r="I26" s="590"/>
      <c r="J26" s="590"/>
      <c r="K26" s="590"/>
      <c r="L26" s="590"/>
      <c r="M26" s="591"/>
      <c r="N26" s="592"/>
      <c r="O26" s="593"/>
    </row>
    <row r="27" spans="2:22" ht="18" customHeight="1">
      <c r="B27" s="2090"/>
      <c r="C27" s="2091"/>
      <c r="D27" s="594"/>
      <c r="E27" s="594"/>
      <c r="F27" s="594"/>
      <c r="G27" s="594"/>
      <c r="H27" s="594"/>
      <c r="I27" s="594"/>
      <c r="J27" s="594"/>
      <c r="K27" s="594"/>
      <c r="L27" s="594"/>
      <c r="M27" s="595"/>
      <c r="N27" s="2092"/>
      <c r="O27" s="2093"/>
    </row>
    <row r="28" spans="2:22" ht="18" customHeight="1">
      <c r="B28" s="2090"/>
      <c r="C28" s="2091"/>
      <c r="D28" s="594"/>
      <c r="E28" s="594"/>
      <c r="F28" s="594"/>
      <c r="G28" s="594"/>
      <c r="H28" s="594"/>
      <c r="I28" s="594"/>
      <c r="J28" s="594"/>
      <c r="K28" s="594"/>
      <c r="L28" s="594"/>
      <c r="M28" s="595"/>
      <c r="N28" s="2092"/>
      <c r="O28" s="2093"/>
    </row>
    <row r="29" spans="2:22" ht="18" customHeight="1">
      <c r="B29" s="2090"/>
      <c r="C29" s="2091"/>
      <c r="D29" s="594"/>
      <c r="E29" s="594"/>
      <c r="F29" s="594"/>
      <c r="G29" s="594"/>
      <c r="H29" s="594"/>
      <c r="I29" s="594"/>
      <c r="J29" s="594"/>
      <c r="K29" s="594"/>
      <c r="L29" s="594"/>
      <c r="M29" s="595"/>
      <c r="N29" s="2092"/>
      <c r="O29" s="2093"/>
    </row>
    <row r="30" spans="2:22" ht="18" customHeight="1">
      <c r="B30" s="2090"/>
      <c r="C30" s="2091"/>
      <c r="D30" s="594"/>
      <c r="E30" s="594"/>
      <c r="F30" s="594"/>
      <c r="G30" s="594"/>
      <c r="H30" s="594"/>
      <c r="I30" s="594"/>
      <c r="J30" s="594"/>
      <c r="K30" s="594"/>
      <c r="L30" s="594"/>
      <c r="M30" s="595"/>
      <c r="N30" s="2092"/>
      <c r="O30" s="2093"/>
    </row>
    <row r="31" spans="2:22" ht="18" customHeight="1">
      <c r="B31" s="2090"/>
      <c r="C31" s="2091"/>
      <c r="D31" s="594"/>
      <c r="E31" s="594"/>
      <c r="F31" s="594"/>
      <c r="G31" s="594"/>
      <c r="H31" s="594"/>
      <c r="I31" s="594"/>
      <c r="J31" s="594"/>
      <c r="K31" s="594"/>
      <c r="L31" s="594"/>
      <c r="M31" s="595"/>
      <c r="N31" s="2092"/>
      <c r="O31" s="2093"/>
    </row>
    <row r="32" spans="2:22" ht="18" customHeight="1">
      <c r="B32" s="2090"/>
      <c r="C32" s="2091"/>
      <c r="D32" s="594"/>
      <c r="E32" s="594"/>
      <c r="F32" s="594"/>
      <c r="G32" s="594"/>
      <c r="H32" s="594"/>
      <c r="I32" s="594"/>
      <c r="J32" s="594"/>
      <c r="K32" s="594"/>
      <c r="L32" s="594"/>
      <c r="M32" s="595"/>
      <c r="N32" s="2092"/>
      <c r="O32" s="2093"/>
    </row>
    <row r="33" spans="2:15" ht="18" customHeight="1">
      <c r="B33" s="2090"/>
      <c r="C33" s="2091"/>
      <c r="D33" s="594"/>
      <c r="E33" s="594"/>
      <c r="F33" s="594"/>
      <c r="G33" s="594"/>
      <c r="H33" s="594"/>
      <c r="I33" s="594"/>
      <c r="J33" s="594"/>
      <c r="K33" s="594"/>
      <c r="L33" s="594"/>
      <c r="M33" s="595"/>
      <c r="N33" s="2092"/>
      <c r="O33" s="2093"/>
    </row>
    <row r="34" spans="2:15" ht="18" customHeight="1">
      <c r="B34" s="2090"/>
      <c r="C34" s="2091"/>
      <c r="D34" s="594"/>
      <c r="E34" s="594"/>
      <c r="F34" s="594"/>
      <c r="G34" s="594"/>
      <c r="H34" s="594"/>
      <c r="I34" s="594"/>
      <c r="J34" s="594"/>
      <c r="K34" s="594"/>
      <c r="L34" s="594"/>
      <c r="M34" s="594"/>
      <c r="N34" s="2092"/>
      <c r="O34" s="2093"/>
    </row>
    <row r="35" spans="2:15" ht="18" customHeight="1">
      <c r="B35" s="2090"/>
      <c r="C35" s="2091"/>
      <c r="D35" s="594"/>
      <c r="E35" s="594"/>
      <c r="F35" s="594"/>
      <c r="G35" s="594"/>
      <c r="H35" s="594"/>
      <c r="I35" s="594"/>
      <c r="J35" s="594"/>
      <c r="K35" s="594"/>
      <c r="L35" s="594"/>
      <c r="M35" s="595"/>
      <c r="N35" s="2092"/>
      <c r="O35" s="2093"/>
    </row>
    <row r="36" spans="2:15" ht="18" customHeight="1">
      <c r="B36" s="2090"/>
      <c r="C36" s="2091"/>
      <c r="D36" s="594"/>
      <c r="E36" s="594"/>
      <c r="F36" s="594"/>
      <c r="G36" s="594"/>
      <c r="H36" s="594"/>
      <c r="I36" s="594"/>
      <c r="J36" s="594"/>
      <c r="K36" s="594"/>
      <c r="L36" s="594"/>
      <c r="M36" s="595"/>
      <c r="N36" s="2092"/>
      <c r="O36" s="2093"/>
    </row>
    <row r="37" spans="2:15" ht="18" customHeight="1">
      <c r="B37" s="2090"/>
      <c r="C37" s="2091"/>
      <c r="D37" s="594"/>
      <c r="E37" s="594"/>
      <c r="F37" s="594"/>
      <c r="G37" s="594"/>
      <c r="H37" s="594"/>
      <c r="I37" s="594"/>
      <c r="J37" s="594"/>
      <c r="K37" s="594"/>
      <c r="L37" s="594"/>
      <c r="M37" s="595"/>
      <c r="N37" s="2092"/>
      <c r="O37" s="2093"/>
    </row>
    <row r="38" spans="2:15" ht="18" customHeight="1">
      <c r="B38" s="2090"/>
      <c r="C38" s="2091"/>
      <c r="D38" s="594"/>
      <c r="E38" s="594"/>
      <c r="F38" s="594"/>
      <c r="G38" s="594"/>
      <c r="H38" s="594"/>
      <c r="I38" s="594"/>
      <c r="J38" s="594"/>
      <c r="K38" s="594"/>
      <c r="L38" s="594"/>
      <c r="M38" s="595"/>
      <c r="N38" s="2092"/>
      <c r="O38" s="2093"/>
    </row>
    <row r="39" spans="2:15" ht="18" customHeight="1">
      <c r="B39" s="2090"/>
      <c r="C39" s="2091"/>
      <c r="D39" s="594"/>
      <c r="E39" s="594"/>
      <c r="F39" s="594"/>
      <c r="G39" s="594"/>
      <c r="H39" s="594"/>
      <c r="I39" s="594"/>
      <c r="J39" s="594"/>
      <c r="K39" s="594"/>
      <c r="L39" s="594"/>
      <c r="M39" s="595"/>
      <c r="N39" s="2092"/>
      <c r="O39" s="2093"/>
    </row>
    <row r="40" spans="2:15" ht="18" customHeight="1">
      <c r="B40" s="2090"/>
      <c r="C40" s="2091"/>
      <c r="D40" s="594"/>
      <c r="E40" s="594"/>
      <c r="F40" s="594"/>
      <c r="G40" s="594"/>
      <c r="H40" s="594"/>
      <c r="I40" s="594"/>
      <c r="J40" s="594"/>
      <c r="K40" s="594"/>
      <c r="L40" s="594"/>
      <c r="M40" s="595"/>
      <c r="N40" s="2092"/>
      <c r="O40" s="2093"/>
    </row>
    <row r="41" spans="2:15" ht="18" customHeight="1">
      <c r="B41" s="2090"/>
      <c r="C41" s="2091"/>
      <c r="D41" s="594"/>
      <c r="E41" s="594"/>
      <c r="F41" s="594"/>
      <c r="G41" s="594"/>
      <c r="H41" s="594"/>
      <c r="I41" s="594"/>
      <c r="J41" s="594"/>
      <c r="K41" s="594"/>
      <c r="L41" s="594"/>
      <c r="M41" s="595"/>
      <c r="N41" s="2092"/>
      <c r="O41" s="2093"/>
    </row>
    <row r="42" spans="2:15" ht="18" customHeight="1">
      <c r="B42" s="2090"/>
      <c r="C42" s="2091"/>
      <c r="D42" s="594"/>
      <c r="E42" s="594"/>
      <c r="F42" s="594"/>
      <c r="G42" s="594"/>
      <c r="H42" s="594"/>
      <c r="I42" s="594"/>
      <c r="J42" s="594"/>
      <c r="K42" s="594"/>
      <c r="L42" s="594"/>
      <c r="M42" s="595"/>
      <c r="N42" s="2092"/>
      <c r="O42" s="2093"/>
    </row>
    <row r="43" spans="2:15" ht="18" customHeight="1">
      <c r="B43" s="2090"/>
      <c r="C43" s="2091"/>
      <c r="D43" s="594"/>
      <c r="E43" s="594"/>
      <c r="F43" s="594"/>
      <c r="G43" s="594"/>
      <c r="H43" s="594"/>
      <c r="I43" s="594"/>
      <c r="J43" s="594"/>
      <c r="K43" s="594"/>
      <c r="L43" s="594"/>
      <c r="M43" s="595"/>
      <c r="N43" s="2092"/>
      <c r="O43" s="2093"/>
    </row>
    <row r="44" spans="2:15" ht="18" customHeight="1">
      <c r="B44" s="2090"/>
      <c r="C44" s="2091"/>
      <c r="D44" s="594"/>
      <c r="E44" s="594"/>
      <c r="F44" s="594"/>
      <c r="G44" s="594"/>
      <c r="H44" s="594"/>
      <c r="I44" s="594"/>
      <c r="J44" s="594"/>
      <c r="K44" s="594"/>
      <c r="L44" s="594"/>
      <c r="M44" s="595"/>
      <c r="N44" s="2092"/>
      <c r="O44" s="2093"/>
    </row>
    <row r="45" spans="2:15" ht="18" customHeight="1">
      <c r="B45" s="2090"/>
      <c r="C45" s="2091"/>
      <c r="D45" s="594"/>
      <c r="E45" s="594"/>
      <c r="F45" s="594"/>
      <c r="G45" s="594"/>
      <c r="H45" s="594"/>
      <c r="I45" s="594"/>
      <c r="J45" s="594"/>
      <c r="K45" s="594"/>
      <c r="L45" s="594"/>
      <c r="M45" s="595"/>
      <c r="N45" s="2092"/>
      <c r="O45" s="2093"/>
    </row>
    <row r="46" spans="2:15" ht="18" customHeight="1">
      <c r="B46" s="2090"/>
      <c r="C46" s="2091"/>
      <c r="D46" s="594"/>
      <c r="E46" s="594"/>
      <c r="F46" s="594"/>
      <c r="G46" s="594"/>
      <c r="H46" s="594"/>
      <c r="I46" s="594"/>
      <c r="J46" s="594"/>
      <c r="K46" s="594"/>
      <c r="L46" s="594"/>
      <c r="M46" s="595"/>
      <c r="N46" s="2092"/>
      <c r="O46" s="2093"/>
    </row>
    <row r="47" spans="2:15" ht="18" customHeight="1">
      <c r="B47" s="2090"/>
      <c r="C47" s="2091"/>
      <c r="D47" s="594"/>
      <c r="E47" s="594"/>
      <c r="F47" s="594"/>
      <c r="G47" s="594"/>
      <c r="H47" s="594"/>
      <c r="I47" s="594"/>
      <c r="J47" s="594"/>
      <c r="K47" s="594"/>
      <c r="L47" s="594"/>
      <c r="M47" s="595"/>
      <c r="N47" s="2092"/>
      <c r="O47" s="2093"/>
    </row>
    <row r="48" spans="2:15" ht="18" customHeight="1">
      <c r="B48" s="2090"/>
      <c r="C48" s="2091"/>
      <c r="D48" s="594"/>
      <c r="E48" s="594"/>
      <c r="F48" s="594"/>
      <c r="G48" s="594"/>
      <c r="H48" s="594"/>
      <c r="I48" s="594"/>
      <c r="J48" s="594"/>
      <c r="K48" s="594"/>
      <c r="L48" s="594"/>
      <c r="M48" s="595"/>
      <c r="N48" s="2092"/>
      <c r="O48" s="2093"/>
    </row>
    <row r="49" spans="2:15" ht="18" customHeight="1">
      <c r="B49" s="2090"/>
      <c r="C49" s="2091"/>
      <c r="D49" s="594"/>
      <c r="E49" s="594"/>
      <c r="F49" s="594"/>
      <c r="G49" s="594"/>
      <c r="H49" s="594"/>
      <c r="I49" s="594"/>
      <c r="J49" s="594"/>
      <c r="K49" s="594"/>
      <c r="L49" s="594"/>
      <c r="M49" s="595"/>
      <c r="N49" s="2092"/>
      <c r="O49" s="2093"/>
    </row>
    <row r="50" spans="2:15" ht="18" customHeight="1">
      <c r="B50" s="2090"/>
      <c r="C50" s="2091"/>
      <c r="D50" s="594"/>
      <c r="E50" s="594"/>
      <c r="F50" s="594"/>
      <c r="G50" s="594"/>
      <c r="H50" s="594"/>
      <c r="I50" s="594"/>
      <c r="J50" s="594"/>
      <c r="K50" s="594"/>
      <c r="L50" s="594"/>
      <c r="M50" s="595"/>
      <c r="N50" s="2092"/>
      <c r="O50" s="2093"/>
    </row>
    <row r="51" spans="2:15" ht="18" customHeight="1">
      <c r="B51" s="2090"/>
      <c r="C51" s="2091"/>
      <c r="D51" s="594"/>
      <c r="E51" s="594"/>
      <c r="F51" s="594"/>
      <c r="G51" s="594"/>
      <c r="H51" s="594"/>
      <c r="I51" s="594"/>
      <c r="J51" s="594"/>
      <c r="K51" s="594"/>
      <c r="L51" s="594"/>
      <c r="M51" s="595"/>
      <c r="N51" s="2092"/>
      <c r="O51" s="2093"/>
    </row>
    <row r="52" spans="2:15" ht="18" customHeight="1">
      <c r="B52" s="2090"/>
      <c r="C52" s="2091"/>
      <c r="D52" s="594"/>
      <c r="E52" s="594"/>
      <c r="F52" s="594"/>
      <c r="G52" s="594"/>
      <c r="H52" s="594"/>
      <c r="I52" s="594"/>
      <c r="J52" s="594"/>
      <c r="K52" s="594"/>
      <c r="L52" s="594"/>
      <c r="M52" s="595"/>
      <c r="N52" s="2092"/>
      <c r="O52" s="2093"/>
    </row>
    <row r="53" spans="2:15" ht="18" customHeight="1">
      <c r="B53" s="2090"/>
      <c r="C53" s="2091"/>
      <c r="D53" s="594"/>
      <c r="E53" s="594"/>
      <c r="F53" s="594"/>
      <c r="G53" s="594"/>
      <c r="H53" s="594"/>
      <c r="I53" s="594"/>
      <c r="J53" s="594"/>
      <c r="K53" s="594"/>
      <c r="L53" s="594"/>
      <c r="M53" s="595"/>
      <c r="N53" s="2092"/>
      <c r="O53" s="2093"/>
    </row>
    <row r="54" spans="2:15" ht="18" customHeight="1">
      <c r="B54" s="2090"/>
      <c r="C54" s="2091"/>
      <c r="D54" s="594"/>
      <c r="E54" s="594"/>
      <c r="F54" s="594"/>
      <c r="G54" s="594"/>
      <c r="H54" s="594"/>
      <c r="I54" s="594"/>
      <c r="J54" s="594"/>
      <c r="K54" s="594"/>
      <c r="L54" s="594"/>
      <c r="M54" s="595"/>
      <c r="N54" s="2092"/>
      <c r="O54" s="2093"/>
    </row>
    <row r="55" spans="2:15" ht="18" customHeight="1">
      <c r="B55" s="2090"/>
      <c r="C55" s="2091"/>
      <c r="D55" s="594"/>
      <c r="E55" s="594"/>
      <c r="F55" s="594"/>
      <c r="G55" s="594"/>
      <c r="H55" s="594"/>
      <c r="I55" s="594"/>
      <c r="J55" s="594"/>
      <c r="K55" s="594"/>
      <c r="L55" s="594"/>
      <c r="M55" s="595"/>
      <c r="N55" s="2092"/>
      <c r="O55" s="2093"/>
    </row>
    <row r="56" spans="2:15" ht="18" customHeight="1">
      <c r="B56" s="2090"/>
      <c r="C56" s="2091"/>
      <c r="D56" s="594"/>
      <c r="E56" s="594"/>
      <c r="F56" s="594"/>
      <c r="G56" s="594"/>
      <c r="H56" s="594"/>
      <c r="I56" s="594"/>
      <c r="J56" s="594"/>
      <c r="K56" s="594"/>
      <c r="L56" s="594"/>
      <c r="M56" s="595"/>
      <c r="N56" s="2092"/>
      <c r="O56" s="2093"/>
    </row>
    <row r="57" spans="2:15" ht="18" customHeight="1">
      <c r="B57" s="2090"/>
      <c r="C57" s="2091"/>
      <c r="D57" s="594"/>
      <c r="E57" s="594"/>
      <c r="F57" s="594"/>
      <c r="G57" s="594"/>
      <c r="H57" s="594"/>
      <c r="I57" s="594"/>
      <c r="J57" s="594"/>
      <c r="K57" s="594"/>
      <c r="L57" s="594"/>
      <c r="M57" s="595"/>
      <c r="N57" s="2092"/>
      <c r="O57" s="2093"/>
    </row>
    <row r="58" spans="2:15" ht="18" customHeight="1">
      <c r="B58" s="2090"/>
      <c r="C58" s="2091"/>
      <c r="D58" s="594"/>
      <c r="E58" s="594"/>
      <c r="F58" s="594"/>
      <c r="G58" s="594"/>
      <c r="H58" s="594"/>
      <c r="I58" s="594"/>
      <c r="J58" s="594"/>
      <c r="K58" s="594"/>
      <c r="L58" s="594"/>
      <c r="M58" s="595"/>
      <c r="N58" s="2092"/>
      <c r="O58" s="2093"/>
    </row>
    <row r="59" spans="2:15" ht="18" customHeight="1">
      <c r="B59" s="2090"/>
      <c r="C59" s="2091"/>
      <c r="D59" s="594"/>
      <c r="E59" s="594"/>
      <c r="F59" s="594"/>
      <c r="G59" s="594"/>
      <c r="H59" s="594"/>
      <c r="I59" s="594"/>
      <c r="J59" s="594"/>
      <c r="K59" s="594"/>
      <c r="L59" s="594"/>
      <c r="M59" s="595"/>
      <c r="N59" s="2092"/>
      <c r="O59" s="2093"/>
    </row>
    <row r="60" spans="2:15" ht="18" customHeight="1">
      <c r="B60" s="2090"/>
      <c r="C60" s="2091"/>
      <c r="D60" s="594"/>
      <c r="E60" s="594"/>
      <c r="F60" s="594"/>
      <c r="G60" s="594"/>
      <c r="H60" s="594"/>
      <c r="I60" s="594"/>
      <c r="J60" s="594"/>
      <c r="K60" s="594"/>
      <c r="L60" s="594"/>
      <c r="M60" s="595"/>
      <c r="N60" s="2092"/>
      <c r="O60" s="2093"/>
    </row>
    <row r="61" spans="2:15" ht="18" customHeight="1">
      <c r="B61" s="2090"/>
      <c r="C61" s="2091"/>
      <c r="D61" s="594"/>
      <c r="E61" s="594"/>
      <c r="F61" s="594"/>
      <c r="G61" s="594"/>
      <c r="H61" s="594"/>
      <c r="I61" s="594"/>
      <c r="J61" s="594"/>
      <c r="K61" s="594"/>
      <c r="L61" s="594"/>
      <c r="M61" s="595"/>
      <c r="N61" s="2092"/>
      <c r="O61" s="2093"/>
    </row>
    <row r="62" spans="2:15" ht="18" customHeight="1">
      <c r="B62" s="2090"/>
      <c r="C62" s="2091"/>
      <c r="D62" s="594"/>
      <c r="E62" s="594"/>
      <c r="F62" s="594"/>
      <c r="G62" s="594"/>
      <c r="H62" s="594"/>
      <c r="I62" s="594"/>
      <c r="J62" s="594"/>
      <c r="K62" s="594"/>
      <c r="L62" s="594"/>
      <c r="M62" s="595"/>
      <c r="N62" s="2092"/>
      <c r="O62" s="2093"/>
    </row>
    <row r="63" spans="2:15" ht="18" customHeight="1">
      <c r="B63" s="2090"/>
      <c r="C63" s="2091"/>
      <c r="D63" s="594"/>
      <c r="E63" s="594"/>
      <c r="F63" s="594"/>
      <c r="G63" s="594"/>
      <c r="H63" s="594"/>
      <c r="I63" s="594"/>
      <c r="J63" s="594"/>
      <c r="K63" s="594"/>
      <c r="L63" s="594"/>
      <c r="M63" s="595"/>
      <c r="N63" s="2092"/>
      <c r="O63" s="2093"/>
    </row>
    <row r="64" spans="2:15" ht="18" customHeight="1">
      <c r="B64" s="2090"/>
      <c r="C64" s="2091"/>
      <c r="D64" s="594"/>
      <c r="E64" s="594"/>
      <c r="F64" s="594"/>
      <c r="G64" s="594"/>
      <c r="H64" s="594"/>
      <c r="I64" s="594"/>
      <c r="J64" s="594"/>
      <c r="K64" s="594"/>
      <c r="L64" s="594"/>
      <c r="M64" s="595"/>
      <c r="N64" s="2092"/>
      <c r="O64" s="2093"/>
    </row>
    <row r="65" spans="2:15" ht="18" customHeight="1">
      <c r="B65" s="2090"/>
      <c r="C65" s="2091"/>
      <c r="D65" s="594"/>
      <c r="E65" s="594"/>
      <c r="F65" s="594"/>
      <c r="G65" s="594"/>
      <c r="H65" s="594"/>
      <c r="I65" s="594"/>
      <c r="J65" s="594"/>
      <c r="K65" s="594"/>
      <c r="L65" s="594"/>
      <c r="M65" s="595"/>
      <c r="N65" s="2092"/>
      <c r="O65" s="2093"/>
    </row>
  </sheetData>
  <sheetProtection insertRows="0" deleteRows="0" autoFilter="0"/>
  <mergeCells count="59">
    <mergeCell ref="B6:O6"/>
    <mergeCell ref="B7:C7"/>
    <mergeCell ref="D7:F7"/>
    <mergeCell ref="G7:L8"/>
    <mergeCell ref="M7:N7"/>
    <mergeCell ref="O7:O8"/>
    <mergeCell ref="O27:O29"/>
    <mergeCell ref="P7:V8"/>
    <mergeCell ref="B27:B29"/>
    <mergeCell ref="C27:C29"/>
    <mergeCell ref="N27:N29"/>
    <mergeCell ref="B33:B35"/>
    <mergeCell ref="C33:C35"/>
    <mergeCell ref="N33:N35"/>
    <mergeCell ref="O33:O35"/>
    <mergeCell ref="B30:B32"/>
    <mergeCell ref="C30:C32"/>
    <mergeCell ref="N30:N32"/>
    <mergeCell ref="O30:O32"/>
    <mergeCell ref="B39:B41"/>
    <mergeCell ref="C39:C41"/>
    <mergeCell ref="N39:N41"/>
    <mergeCell ref="O39:O41"/>
    <mergeCell ref="B36:B38"/>
    <mergeCell ref="C36:C38"/>
    <mergeCell ref="N36:N38"/>
    <mergeCell ref="O36:O38"/>
    <mergeCell ref="B45:B47"/>
    <mergeCell ref="C45:C47"/>
    <mergeCell ref="N45:N47"/>
    <mergeCell ref="O45:O47"/>
    <mergeCell ref="B42:B44"/>
    <mergeCell ref="C42:C44"/>
    <mergeCell ref="N42:N44"/>
    <mergeCell ref="O42:O44"/>
    <mergeCell ref="B51:B53"/>
    <mergeCell ref="C51:C53"/>
    <mergeCell ref="N51:N53"/>
    <mergeCell ref="O51:O53"/>
    <mergeCell ref="B48:B50"/>
    <mergeCell ref="C48:C50"/>
    <mergeCell ref="N48:N50"/>
    <mergeCell ref="O48:O50"/>
    <mergeCell ref="B57:B59"/>
    <mergeCell ref="C57:C59"/>
    <mergeCell ref="N57:N59"/>
    <mergeCell ref="O57:O59"/>
    <mergeCell ref="B54:B56"/>
    <mergeCell ref="C54:C56"/>
    <mergeCell ref="N54:N56"/>
    <mergeCell ref="O54:O56"/>
    <mergeCell ref="B63:B65"/>
    <mergeCell ref="C63:C65"/>
    <mergeCell ref="N63:N65"/>
    <mergeCell ref="O63:O65"/>
    <mergeCell ref="B60:B62"/>
    <mergeCell ref="C60:C62"/>
    <mergeCell ref="N60:N62"/>
    <mergeCell ref="O60:O62"/>
  </mergeCells>
  <phoneticPr fontId="3"/>
  <dataValidations count="3">
    <dataValidation imeMode="disabled" allowBlank="1" showInputMessage="1" showErrorMessage="1" sqref="D9:L23"/>
    <dataValidation imeMode="off" allowBlank="1" showInputMessage="1" showErrorMessage="1" sqref="C24 C25:C26 C23 B10:C22 D24:E26 G24:L26 B23:B26"/>
    <dataValidation type="list" allowBlank="1" showInputMessage="1" showErrorMessage="1" prompt="年度を選択" sqref="F3">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Zeros="0" view="pageBreakPreview" zoomScale="101" zoomScaleNormal="100" zoomScaleSheetLayoutView="100" workbookViewId="0">
      <selection activeCell="H33" sqref="H33"/>
    </sheetView>
  </sheetViews>
  <sheetFormatPr defaultColWidth="9" defaultRowHeight="16.5"/>
  <cols>
    <col min="1" max="1" width="1.25" style="454" customWidth="1"/>
    <col min="2" max="2" width="16.375" style="454" customWidth="1"/>
    <col min="3" max="3" width="20.5" style="454" customWidth="1"/>
    <col min="4" max="4" width="6.625" style="454" hidden="1" customWidth="1"/>
    <col min="5" max="5" width="28.5" style="454" customWidth="1"/>
    <col min="6" max="6" width="6.125" style="454" customWidth="1"/>
    <col min="7" max="12" width="20.5" style="454" customWidth="1"/>
    <col min="13" max="13" width="10.875" style="454" customWidth="1"/>
    <col min="14" max="23" width="2.875" style="454" customWidth="1"/>
    <col min="24" max="16384" width="9" style="454"/>
  </cols>
  <sheetData>
    <row r="1" spans="2:14" s="451" customFormat="1" ht="17.25" customHeight="1">
      <c r="B1" s="449" t="s">
        <v>1510</v>
      </c>
      <c r="C1" s="450"/>
      <c r="D1" s="450"/>
      <c r="E1" s="450"/>
      <c r="F1" s="450"/>
      <c r="G1" s="450"/>
      <c r="H1" s="450"/>
      <c r="K1" s="452"/>
    </row>
    <row r="2" spans="2:14" s="451" customFormat="1" ht="17.25" customHeight="1">
      <c r="B2" s="449"/>
      <c r="C2" s="450"/>
      <c r="D2" s="450"/>
      <c r="E2" s="450"/>
      <c r="F2" s="450"/>
      <c r="G2" s="450"/>
      <c r="H2" s="450"/>
      <c r="K2" s="452"/>
    </row>
    <row r="3" spans="2:14" s="451" customFormat="1" ht="17.25" customHeight="1">
      <c r="B3" s="449"/>
      <c r="C3" s="555"/>
      <c r="D3" s="549"/>
      <c r="E3" s="549"/>
      <c r="F3" s="549"/>
      <c r="G3" s="907"/>
      <c r="H3" s="2139" t="s">
        <v>1251</v>
      </c>
      <c r="I3" s="2139"/>
      <c r="J3" s="2139"/>
      <c r="K3" s="452"/>
    </row>
    <row r="4" spans="2:14" s="451" customFormat="1" ht="18.75" customHeight="1">
      <c r="C4" s="549"/>
      <c r="D4" s="549"/>
      <c r="E4" s="549"/>
      <c r="F4" s="549"/>
      <c r="G4" s="2140" t="s">
        <v>2004</v>
      </c>
      <c r="H4" s="2140"/>
      <c r="I4" s="2140"/>
      <c r="K4" s="452" t="s">
        <v>1252</v>
      </c>
      <c r="L4" s="541" t="str">
        <f>はじめに!D5</f>
        <v>あいうえお集落協定</v>
      </c>
    </row>
    <row r="5" spans="2:14" s="451" customFormat="1" ht="18.75" customHeight="1">
      <c r="B5" s="712" t="s">
        <v>1354</v>
      </c>
      <c r="C5" s="549"/>
      <c r="D5" s="549"/>
      <c r="E5" s="549"/>
      <c r="F5" s="549"/>
      <c r="G5" s="453"/>
      <c r="H5" s="453"/>
      <c r="K5" s="452"/>
      <c r="L5" s="556"/>
    </row>
    <row r="6" spans="2:14" s="451" customFormat="1" ht="27" customHeight="1">
      <c r="B6" s="2143" t="s">
        <v>1945</v>
      </c>
      <c r="C6" s="2143"/>
      <c r="D6" s="2143"/>
      <c r="E6" s="2143"/>
      <c r="F6" s="2143"/>
      <c r="G6" s="2143"/>
      <c r="H6" s="2143"/>
      <c r="I6" s="2143"/>
      <c r="J6" s="2143"/>
      <c r="K6" s="2143"/>
      <c r="L6" s="2143"/>
      <c r="M6" s="2143"/>
      <c r="N6" s="2143"/>
    </row>
    <row r="7" spans="2:14" s="451" customFormat="1" ht="32.450000000000003" customHeight="1">
      <c r="B7" s="2143" t="s">
        <v>1946</v>
      </c>
      <c r="C7" s="2143"/>
      <c r="D7" s="2143"/>
      <c r="E7" s="2143"/>
      <c r="F7" s="2143"/>
      <c r="G7" s="2143"/>
      <c r="H7" s="2143"/>
      <c r="I7" s="2143"/>
      <c r="J7" s="2143"/>
      <c r="K7" s="2143"/>
      <c r="L7" s="2143"/>
      <c r="M7" s="2143"/>
      <c r="N7" s="2143"/>
    </row>
    <row r="8" spans="2:14" s="451" customFormat="1" ht="28.5" customHeight="1">
      <c r="B8" s="2144" t="s">
        <v>1352</v>
      </c>
      <c r="C8" s="2144"/>
      <c r="D8" s="2144"/>
      <c r="E8" s="2144"/>
      <c r="F8" s="2144"/>
      <c r="G8" s="2144"/>
      <c r="H8" s="2144"/>
      <c r="I8" s="2144"/>
      <c r="J8" s="2144"/>
      <c r="K8" s="2144"/>
      <c r="L8" s="2144"/>
      <c r="M8" s="2144"/>
      <c r="N8" s="2144"/>
    </row>
    <row r="9" spans="2:14" ht="23.45" customHeight="1">
      <c r="B9" s="713" t="s">
        <v>1253</v>
      </c>
      <c r="C9" s="713" t="s">
        <v>1397</v>
      </c>
      <c r="D9" s="713" t="s">
        <v>1254</v>
      </c>
      <c r="E9" s="714" t="s">
        <v>1401</v>
      </c>
      <c r="F9" s="543" t="s">
        <v>1238</v>
      </c>
      <c r="G9" s="715" t="s">
        <v>1255</v>
      </c>
      <c r="H9" s="716" t="s">
        <v>1256</v>
      </c>
      <c r="I9" s="716" t="s">
        <v>1257</v>
      </c>
      <c r="J9" s="713" t="s">
        <v>1258</v>
      </c>
      <c r="K9" s="713" t="s">
        <v>1402</v>
      </c>
      <c r="L9" s="717" t="s">
        <v>1179</v>
      </c>
      <c r="M9" s="727" t="s">
        <v>1353</v>
      </c>
    </row>
    <row r="10" spans="2:14" ht="38.450000000000003" customHeight="1">
      <c r="B10" s="901">
        <v>44287</v>
      </c>
      <c r="C10" s="902" t="s">
        <v>1355</v>
      </c>
      <c r="D10" s="903">
        <f>MONTH('金銭出納簿（今年度）（参考）'!$B10)</f>
        <v>4</v>
      </c>
      <c r="E10" s="904" t="s">
        <v>1259</v>
      </c>
      <c r="F10" s="719"/>
      <c r="G10" s="899">
        <v>1800000</v>
      </c>
      <c r="H10" s="900">
        <v>0</v>
      </c>
      <c r="I10" s="455">
        <f>G10-H10</f>
        <v>1800000</v>
      </c>
      <c r="J10" s="898"/>
      <c r="K10" s="898"/>
      <c r="L10" s="897" t="s">
        <v>1260</v>
      </c>
      <c r="M10" s="728"/>
    </row>
    <row r="11" spans="2:14" ht="19.149999999999999" customHeight="1">
      <c r="B11" s="901">
        <v>44287</v>
      </c>
      <c r="C11" s="902" t="s">
        <v>1357</v>
      </c>
      <c r="D11" s="903">
        <f>MONTH('金銭出納簿（今年度）（参考）'!$B11)</f>
        <v>4</v>
      </c>
      <c r="E11" s="904" t="s">
        <v>1261</v>
      </c>
      <c r="F11" s="720"/>
      <c r="G11" s="899">
        <v>130</v>
      </c>
      <c r="H11" s="900">
        <v>0</v>
      </c>
      <c r="I11" s="455">
        <f>I10+$G11-$H11</f>
        <v>1800130</v>
      </c>
      <c r="J11" s="898"/>
      <c r="K11" s="898"/>
      <c r="L11" s="897"/>
      <c r="M11" s="728"/>
    </row>
    <row r="12" spans="2:14" ht="19.149999999999999" customHeight="1">
      <c r="B12" s="905">
        <v>44301</v>
      </c>
      <c r="C12" s="902" t="s">
        <v>1361</v>
      </c>
      <c r="D12" s="903">
        <f>MONTH('金銭出納簿（今年度）（参考）'!$B12)</f>
        <v>4</v>
      </c>
      <c r="E12" s="904" t="s">
        <v>1262</v>
      </c>
      <c r="F12" s="721"/>
      <c r="G12" s="899"/>
      <c r="H12" s="900">
        <v>5000</v>
      </c>
      <c r="I12" s="455">
        <f t="shared" ref="I12:I49" si="0">I11+$G12-$H12</f>
        <v>1795130</v>
      </c>
      <c r="J12" s="898"/>
      <c r="K12" s="898"/>
      <c r="L12" s="897"/>
      <c r="M12" s="728"/>
    </row>
    <row r="13" spans="2:14" ht="19.5" customHeight="1">
      <c r="B13" s="901">
        <v>44319</v>
      </c>
      <c r="C13" s="902" t="s">
        <v>1369</v>
      </c>
      <c r="D13" s="903">
        <f>MONTH('金銭出納簿（今年度）（参考）'!$B13)</f>
        <v>5</v>
      </c>
      <c r="E13" s="904" t="s">
        <v>1263</v>
      </c>
      <c r="F13" s="720"/>
      <c r="G13" s="899"/>
      <c r="H13" s="900">
        <v>30000</v>
      </c>
      <c r="I13" s="455">
        <f t="shared" si="0"/>
        <v>1765130</v>
      </c>
      <c r="J13" s="898">
        <v>1</v>
      </c>
      <c r="K13" s="898"/>
      <c r="L13" s="897"/>
      <c r="M13" s="728"/>
    </row>
    <row r="14" spans="2:14" ht="36.6" customHeight="1">
      <c r="B14" s="905">
        <v>43985</v>
      </c>
      <c r="C14" s="902" t="s">
        <v>1361</v>
      </c>
      <c r="D14" s="903">
        <f>MONTH('金銭出納簿（今年度）（参考）'!$B14)</f>
        <v>6</v>
      </c>
      <c r="E14" s="904" t="s">
        <v>1264</v>
      </c>
      <c r="F14" s="720"/>
      <c r="G14" s="899"/>
      <c r="H14" s="900">
        <v>300000</v>
      </c>
      <c r="I14" s="455">
        <f t="shared" si="0"/>
        <v>1465130</v>
      </c>
      <c r="J14" s="898">
        <v>2</v>
      </c>
      <c r="K14" s="898"/>
      <c r="L14" s="897" t="s">
        <v>1265</v>
      </c>
      <c r="M14" s="728"/>
    </row>
    <row r="15" spans="2:14" ht="19.5" customHeight="1">
      <c r="B15" s="905">
        <v>43989</v>
      </c>
      <c r="C15" s="902" t="s">
        <v>1363</v>
      </c>
      <c r="D15" s="903">
        <f>MONTH('金銭出納簿（今年度）（参考）'!$B15)</f>
        <v>6</v>
      </c>
      <c r="E15" s="904" t="s">
        <v>1266</v>
      </c>
      <c r="F15" s="720"/>
      <c r="G15" s="899"/>
      <c r="H15" s="900">
        <v>60000</v>
      </c>
      <c r="I15" s="455">
        <f t="shared" si="0"/>
        <v>1405130</v>
      </c>
      <c r="J15" s="898">
        <v>3</v>
      </c>
      <c r="K15" s="898"/>
      <c r="L15" s="897"/>
      <c r="M15" s="728"/>
    </row>
    <row r="16" spans="2:14" ht="19.5" customHeight="1">
      <c r="B16" s="905">
        <v>44013</v>
      </c>
      <c r="C16" s="902" t="s">
        <v>1365</v>
      </c>
      <c r="D16" s="903">
        <f>MONTH('金銭出納簿（今年度）（参考）'!$B16)</f>
        <v>7</v>
      </c>
      <c r="E16" s="904" t="s">
        <v>738</v>
      </c>
      <c r="F16" s="722"/>
      <c r="G16" s="899"/>
      <c r="H16" s="900">
        <v>60000</v>
      </c>
      <c r="I16" s="455">
        <f t="shared" si="0"/>
        <v>1345130</v>
      </c>
      <c r="J16" s="898">
        <v>4</v>
      </c>
      <c r="K16" s="898"/>
      <c r="L16" s="897"/>
      <c r="M16" s="728"/>
    </row>
    <row r="17" spans="2:13" ht="19.5" customHeight="1">
      <c r="B17" s="905">
        <v>44046</v>
      </c>
      <c r="C17" s="902" t="s">
        <v>1361</v>
      </c>
      <c r="D17" s="903">
        <f>MONTH('金銭出納簿（今年度）（参考）'!$B17)</f>
        <v>8</v>
      </c>
      <c r="E17" s="904" t="s">
        <v>1267</v>
      </c>
      <c r="F17" s="720"/>
      <c r="G17" s="899"/>
      <c r="H17" s="900">
        <v>100000</v>
      </c>
      <c r="I17" s="455">
        <f t="shared" si="0"/>
        <v>1245130</v>
      </c>
      <c r="J17" s="898">
        <v>5</v>
      </c>
      <c r="K17" s="898"/>
      <c r="L17" s="897"/>
      <c r="M17" s="728"/>
    </row>
    <row r="18" spans="2:13" ht="19.5" customHeight="1">
      <c r="B18" s="905">
        <v>44051</v>
      </c>
      <c r="C18" s="902" t="s">
        <v>1360</v>
      </c>
      <c r="D18" s="906">
        <f>MONTH('金銭出納簿（今年度）（参考）'!$B18)</f>
        <v>8</v>
      </c>
      <c r="E18" s="904" t="s">
        <v>1268</v>
      </c>
      <c r="F18" s="720"/>
      <c r="G18" s="899"/>
      <c r="H18" s="900">
        <v>50000</v>
      </c>
      <c r="I18" s="455">
        <f t="shared" si="0"/>
        <v>1195130</v>
      </c>
      <c r="J18" s="898">
        <v>6</v>
      </c>
      <c r="K18" s="898"/>
      <c r="L18" s="897"/>
      <c r="M18" s="728"/>
    </row>
    <row r="19" spans="2:13" ht="19.5" customHeight="1">
      <c r="B19" s="905">
        <v>44075</v>
      </c>
      <c r="C19" s="902" t="s">
        <v>1365</v>
      </c>
      <c r="D19" s="903">
        <f>MONTH('金銭出納簿（今年度）（参考）'!$B19)</f>
        <v>9</v>
      </c>
      <c r="E19" s="904" t="s">
        <v>1269</v>
      </c>
      <c r="F19" s="720"/>
      <c r="G19" s="899"/>
      <c r="H19" s="900">
        <v>120000</v>
      </c>
      <c r="I19" s="455">
        <f t="shared" si="0"/>
        <v>1075130</v>
      </c>
      <c r="J19" s="898">
        <v>7</v>
      </c>
      <c r="K19" s="898"/>
      <c r="L19" s="897"/>
      <c r="M19" s="728"/>
    </row>
    <row r="20" spans="2:13" ht="19.5" customHeight="1">
      <c r="B20" s="905">
        <v>44089</v>
      </c>
      <c r="C20" s="902" t="s">
        <v>1357</v>
      </c>
      <c r="D20" s="903">
        <f>MONTH('金銭出納簿（今年度）（参考）'!$B20)</f>
        <v>9</v>
      </c>
      <c r="E20" s="904" t="s">
        <v>1266</v>
      </c>
      <c r="F20" s="720"/>
      <c r="G20" s="899">
        <v>20000</v>
      </c>
      <c r="H20" s="900"/>
      <c r="I20" s="455">
        <f t="shared" si="0"/>
        <v>1095130</v>
      </c>
      <c r="J20" s="898">
        <v>8</v>
      </c>
      <c r="K20" s="898"/>
      <c r="L20" s="897"/>
      <c r="M20" s="728"/>
    </row>
    <row r="21" spans="2:13" ht="19.5" customHeight="1">
      <c r="B21" s="905">
        <v>44099</v>
      </c>
      <c r="C21" s="902" t="s">
        <v>1367</v>
      </c>
      <c r="D21" s="903">
        <f>MONTH('金銭出納簿（今年度）（参考）'!$B21)</f>
        <v>9</v>
      </c>
      <c r="E21" s="904" t="s">
        <v>1270</v>
      </c>
      <c r="F21" s="720"/>
      <c r="G21" s="899"/>
      <c r="H21" s="900">
        <v>400000</v>
      </c>
      <c r="I21" s="455">
        <f t="shared" si="0"/>
        <v>695130</v>
      </c>
      <c r="J21" s="898" t="s">
        <v>1271</v>
      </c>
      <c r="K21" s="898"/>
      <c r="L21" s="897"/>
      <c r="M21" s="728"/>
    </row>
    <row r="22" spans="2:13" ht="19.5" customHeight="1">
      <c r="B22" s="905">
        <v>44105</v>
      </c>
      <c r="C22" s="902" t="s">
        <v>1357</v>
      </c>
      <c r="D22" s="903">
        <f>MONTH('金銭出納簿（今年度）（参考）'!$B22)</f>
        <v>10</v>
      </c>
      <c r="E22" s="904" t="s">
        <v>1261</v>
      </c>
      <c r="F22" s="720"/>
      <c r="G22" s="899">
        <v>40</v>
      </c>
      <c r="H22" s="900">
        <v>0</v>
      </c>
      <c r="I22" s="455">
        <f t="shared" si="0"/>
        <v>695170</v>
      </c>
      <c r="J22" s="898"/>
      <c r="K22" s="898"/>
      <c r="L22" s="897"/>
      <c r="M22" s="728"/>
    </row>
    <row r="23" spans="2:13" ht="19.5" customHeight="1">
      <c r="B23" s="905">
        <v>44105</v>
      </c>
      <c r="C23" s="902" t="s">
        <v>1375</v>
      </c>
      <c r="D23" s="903">
        <f>MONTH('金銭出納簿（今年度）（参考）'!$B23)</f>
        <v>10</v>
      </c>
      <c r="E23" s="904" t="s">
        <v>1272</v>
      </c>
      <c r="F23" s="720"/>
      <c r="G23" s="899"/>
      <c r="H23" s="900">
        <v>60000</v>
      </c>
      <c r="I23" s="455">
        <f t="shared" si="0"/>
        <v>635170</v>
      </c>
      <c r="J23" s="898">
        <v>11</v>
      </c>
      <c r="K23" s="898"/>
      <c r="L23" s="897"/>
      <c r="M23" s="728"/>
    </row>
    <row r="24" spans="2:13" ht="19.5" customHeight="1">
      <c r="B24" s="905">
        <v>44150</v>
      </c>
      <c r="C24" s="902" t="s">
        <v>1356</v>
      </c>
      <c r="D24" s="903">
        <f>MONTH('金銭出納簿（今年度）（参考）'!$B24)</f>
        <v>11</v>
      </c>
      <c r="E24" s="904" t="s">
        <v>1273</v>
      </c>
      <c r="F24" s="720"/>
      <c r="G24" s="899">
        <v>4800000</v>
      </c>
      <c r="H24" s="900">
        <v>0</v>
      </c>
      <c r="I24" s="455">
        <f t="shared" si="0"/>
        <v>5435170</v>
      </c>
      <c r="J24" s="898"/>
      <c r="K24" s="898"/>
      <c r="L24" s="897"/>
      <c r="M24" s="728"/>
    </row>
    <row r="25" spans="2:13" ht="19.5" customHeight="1">
      <c r="B25" s="905">
        <v>44165</v>
      </c>
      <c r="C25" s="902" t="s">
        <v>1358</v>
      </c>
      <c r="D25" s="903">
        <f>MONTH('金銭出納簿（今年度）（参考）'!$B25)</f>
        <v>11</v>
      </c>
      <c r="E25" s="904" t="s">
        <v>1274</v>
      </c>
      <c r="F25" s="720"/>
      <c r="G25" s="899"/>
      <c r="H25" s="900">
        <v>2400000</v>
      </c>
      <c r="I25" s="455">
        <f t="shared" si="0"/>
        <v>3035170</v>
      </c>
      <c r="J25" s="898" t="s">
        <v>1275</v>
      </c>
      <c r="K25" s="898"/>
      <c r="L25" s="897"/>
      <c r="M25" s="728"/>
    </row>
    <row r="26" spans="2:13" ht="19.5" customHeight="1">
      <c r="B26" s="905">
        <v>44530</v>
      </c>
      <c r="C26" s="902" t="s">
        <v>1359</v>
      </c>
      <c r="D26" s="903">
        <f>MONTH('金銭出納簿（今年度）（参考）'!$B26)</f>
        <v>11</v>
      </c>
      <c r="E26" s="904" t="s">
        <v>1274</v>
      </c>
      <c r="F26" s="720"/>
      <c r="G26" s="899"/>
      <c r="H26" s="900">
        <v>100000</v>
      </c>
      <c r="I26" s="455">
        <f t="shared" si="0"/>
        <v>2935170</v>
      </c>
      <c r="J26" s="898" t="s">
        <v>1275</v>
      </c>
      <c r="K26" s="898"/>
      <c r="L26" s="897"/>
      <c r="M26" s="728"/>
    </row>
    <row r="27" spans="2:13" ht="19.5" customHeight="1">
      <c r="B27" s="905">
        <v>44530</v>
      </c>
      <c r="C27" s="902" t="s">
        <v>1363</v>
      </c>
      <c r="D27" s="903">
        <f>MONTH('金銭出納簿（今年度）（参考）'!$B27)</f>
        <v>11</v>
      </c>
      <c r="E27" s="904" t="s">
        <v>1276</v>
      </c>
      <c r="F27" s="720"/>
      <c r="G27" s="899"/>
      <c r="H27" s="900">
        <v>20000</v>
      </c>
      <c r="I27" s="455">
        <f t="shared" si="0"/>
        <v>2915170</v>
      </c>
      <c r="J27" s="898"/>
      <c r="K27" s="898"/>
      <c r="L27" s="897"/>
      <c r="M27" s="728"/>
    </row>
    <row r="28" spans="2:13" ht="19.5" customHeight="1">
      <c r="B28" s="905">
        <v>44166</v>
      </c>
      <c r="C28" s="902" t="s">
        <v>1360</v>
      </c>
      <c r="D28" s="903">
        <f>MONTH('金銭出納簿（今年度）（参考）'!$B28)</f>
        <v>12</v>
      </c>
      <c r="E28" s="904" t="s">
        <v>1274</v>
      </c>
      <c r="F28" s="719"/>
      <c r="G28" s="899"/>
      <c r="H28" s="900">
        <v>200000</v>
      </c>
      <c r="I28" s="455">
        <f t="shared" si="0"/>
        <v>2715170</v>
      </c>
      <c r="J28" s="898" t="s">
        <v>1277</v>
      </c>
      <c r="K28" s="898"/>
      <c r="L28" s="897"/>
      <c r="M28" s="728"/>
    </row>
    <row r="29" spans="2:13" ht="19.5" customHeight="1">
      <c r="B29" s="905">
        <v>44197</v>
      </c>
      <c r="C29" s="902" t="s">
        <v>1363</v>
      </c>
      <c r="D29" s="903">
        <f>MONTH('金銭出納簿（今年度）（参考）'!$B29)</f>
        <v>1</v>
      </c>
      <c r="E29" s="904" t="s">
        <v>1276</v>
      </c>
      <c r="F29" s="720"/>
      <c r="G29" s="899"/>
      <c r="H29" s="900">
        <v>40000</v>
      </c>
      <c r="I29" s="455">
        <f t="shared" si="0"/>
        <v>2675170</v>
      </c>
      <c r="J29" s="898">
        <v>58</v>
      </c>
      <c r="K29" s="898"/>
      <c r="L29" s="897"/>
      <c r="M29" s="728"/>
    </row>
    <row r="30" spans="2:13" ht="19.5" customHeight="1">
      <c r="B30" s="905">
        <v>44208</v>
      </c>
      <c r="C30" s="902" t="s">
        <v>1361</v>
      </c>
      <c r="D30" s="903">
        <f>MONTH('金銭出納簿（今年度）（参考）'!$B30)</f>
        <v>1</v>
      </c>
      <c r="E30" s="904" t="s">
        <v>1278</v>
      </c>
      <c r="F30" s="721"/>
      <c r="G30" s="899"/>
      <c r="H30" s="900">
        <v>200000</v>
      </c>
      <c r="I30" s="455">
        <f t="shared" si="0"/>
        <v>2475170</v>
      </c>
      <c r="J30" s="898">
        <v>59</v>
      </c>
      <c r="K30" s="898"/>
      <c r="L30" s="897"/>
      <c r="M30" s="728"/>
    </row>
    <row r="31" spans="2:13" ht="19.5" customHeight="1">
      <c r="B31" s="905">
        <v>44209</v>
      </c>
      <c r="C31" s="902" t="s">
        <v>1365</v>
      </c>
      <c r="D31" s="903">
        <f>MONTH('金銭出納簿（今年度）（参考）'!$B31)</f>
        <v>1</v>
      </c>
      <c r="E31" s="904" t="s">
        <v>1279</v>
      </c>
      <c r="F31" s="720"/>
      <c r="G31" s="899"/>
      <c r="H31" s="900">
        <v>200000</v>
      </c>
      <c r="I31" s="455">
        <f t="shared" si="0"/>
        <v>2275170</v>
      </c>
      <c r="J31" s="898">
        <v>60</v>
      </c>
      <c r="K31" s="898"/>
      <c r="L31" s="897"/>
      <c r="M31" s="728"/>
    </row>
    <row r="32" spans="2:13" ht="19.5" customHeight="1">
      <c r="B32" s="905">
        <v>44198</v>
      </c>
      <c r="C32" s="902" t="s">
        <v>1357</v>
      </c>
      <c r="D32" s="903">
        <f>MONTH('金銭出納簿（今年度）（参考）'!$B32)</f>
        <v>1</v>
      </c>
      <c r="E32" s="904" t="s">
        <v>1261</v>
      </c>
      <c r="F32" s="720"/>
      <c r="G32" s="899">
        <v>120</v>
      </c>
      <c r="H32" s="900"/>
      <c r="I32" s="455">
        <f t="shared" si="0"/>
        <v>2275290</v>
      </c>
      <c r="J32" s="898"/>
      <c r="K32" s="898"/>
      <c r="L32" s="897"/>
      <c r="M32" s="728"/>
    </row>
    <row r="33" spans="2:13" ht="19.5" customHeight="1">
      <c r="B33" s="905">
        <v>44212</v>
      </c>
      <c r="C33" s="902" t="s">
        <v>1387</v>
      </c>
      <c r="D33" s="903">
        <f>MONTH('金銭出納簿（今年度）（参考）'!$B33)</f>
        <v>1</v>
      </c>
      <c r="E33" s="904" t="s">
        <v>1280</v>
      </c>
      <c r="F33" s="720"/>
      <c r="G33" s="899"/>
      <c r="H33" s="900">
        <v>50000</v>
      </c>
      <c r="I33" s="455">
        <f t="shared" si="0"/>
        <v>2225290</v>
      </c>
      <c r="J33" s="898">
        <v>61</v>
      </c>
      <c r="K33" s="898"/>
      <c r="L33" s="897"/>
      <c r="M33" s="728"/>
    </row>
    <row r="34" spans="2:13" ht="19.5" customHeight="1">
      <c r="B34" s="905">
        <v>44213</v>
      </c>
      <c r="C34" s="902" t="s">
        <v>1377</v>
      </c>
      <c r="D34" s="903">
        <f>MONTH('金銭出納簿（今年度）（参考）'!$B34)</f>
        <v>1</v>
      </c>
      <c r="E34" s="904" t="s">
        <v>1280</v>
      </c>
      <c r="F34" s="722"/>
      <c r="G34" s="899"/>
      <c r="H34" s="900">
        <v>50001</v>
      </c>
      <c r="I34" s="455">
        <f t="shared" si="0"/>
        <v>2175289</v>
      </c>
      <c r="J34" s="898">
        <v>62</v>
      </c>
      <c r="K34" s="898"/>
      <c r="L34" s="897"/>
      <c r="M34" s="728"/>
    </row>
    <row r="35" spans="2:13" ht="19.5" customHeight="1">
      <c r="B35" s="905">
        <v>44228</v>
      </c>
      <c r="C35" s="902" t="s">
        <v>1381</v>
      </c>
      <c r="D35" s="903">
        <f>MONTH('金銭出納簿（今年度）（参考）'!$B35)</f>
        <v>2</v>
      </c>
      <c r="E35" s="904" t="s">
        <v>1282</v>
      </c>
      <c r="F35" s="720"/>
      <c r="G35" s="899"/>
      <c r="H35" s="900">
        <v>2000</v>
      </c>
      <c r="I35" s="455">
        <f t="shared" si="0"/>
        <v>2173289</v>
      </c>
      <c r="J35" s="898">
        <v>63</v>
      </c>
      <c r="K35" s="898"/>
      <c r="L35" s="897"/>
      <c r="M35" s="728"/>
    </row>
    <row r="36" spans="2:13" ht="19.5" customHeight="1">
      <c r="B36" s="905">
        <v>44229</v>
      </c>
      <c r="C36" s="902" t="s">
        <v>1385</v>
      </c>
      <c r="D36" s="903">
        <f>MONTH('金銭出納簿（今年度）（参考）'!$B36)</f>
        <v>2</v>
      </c>
      <c r="E36" s="904" t="s">
        <v>1283</v>
      </c>
      <c r="F36" s="720"/>
      <c r="G36" s="899"/>
      <c r="H36" s="900">
        <v>100000</v>
      </c>
      <c r="I36" s="455">
        <f t="shared" si="0"/>
        <v>2073289</v>
      </c>
      <c r="J36" s="898">
        <v>64</v>
      </c>
      <c r="K36" s="898"/>
      <c r="L36" s="897"/>
      <c r="M36" s="728"/>
    </row>
    <row r="37" spans="2:13" ht="19.5" customHeight="1">
      <c r="B37" s="905">
        <v>44230</v>
      </c>
      <c r="C37" s="902" t="s">
        <v>1371</v>
      </c>
      <c r="D37" s="903">
        <f>MONTH('金銭出納簿（今年度）（参考）'!$B37)</f>
        <v>2</v>
      </c>
      <c r="E37" s="904" t="s">
        <v>1284</v>
      </c>
      <c r="F37" s="720"/>
      <c r="G37" s="899"/>
      <c r="H37" s="900">
        <v>100000</v>
      </c>
      <c r="I37" s="455">
        <f t="shared" si="0"/>
        <v>1973289</v>
      </c>
      <c r="J37" s="898">
        <v>65</v>
      </c>
      <c r="K37" s="898"/>
      <c r="L37" s="897"/>
      <c r="M37" s="728"/>
    </row>
    <row r="38" spans="2:13" ht="19.5" customHeight="1">
      <c r="B38" s="905">
        <v>44232</v>
      </c>
      <c r="C38" s="902" t="s">
        <v>1383</v>
      </c>
      <c r="D38" s="903">
        <f>MONTH('金銭出納簿（今年度）（参考）'!$B38)</f>
        <v>2</v>
      </c>
      <c r="E38" s="904" t="s">
        <v>1285</v>
      </c>
      <c r="F38" s="720"/>
      <c r="G38" s="899"/>
      <c r="H38" s="900">
        <v>50000</v>
      </c>
      <c r="I38" s="455">
        <f t="shared" si="0"/>
        <v>1923289</v>
      </c>
      <c r="J38" s="898">
        <v>66</v>
      </c>
      <c r="K38" s="898"/>
      <c r="L38" s="897"/>
      <c r="M38" s="728"/>
    </row>
    <row r="39" spans="2:13" ht="19.5" customHeight="1">
      <c r="B39" s="905">
        <v>44258</v>
      </c>
      <c r="C39" s="902" t="s">
        <v>1361</v>
      </c>
      <c r="D39" s="903">
        <f>MONTH('金銭出納簿（今年度）（参考）'!$B39)</f>
        <v>3</v>
      </c>
      <c r="E39" s="904" t="s">
        <v>1280</v>
      </c>
      <c r="F39" s="720"/>
      <c r="G39" s="899"/>
      <c r="H39" s="900">
        <v>50000</v>
      </c>
      <c r="I39" s="455">
        <f t="shared" si="0"/>
        <v>1873289</v>
      </c>
      <c r="J39" s="898">
        <v>67</v>
      </c>
      <c r="K39" s="898"/>
      <c r="L39" s="897"/>
      <c r="M39" s="728"/>
    </row>
    <row r="40" spans="2:13" ht="19.5" customHeight="1">
      <c r="B40" s="905">
        <v>44258</v>
      </c>
      <c r="C40" s="902" t="s">
        <v>1387</v>
      </c>
      <c r="D40" s="903">
        <f>MONTH('金銭出納簿（今年度）（参考）'!$B40)</f>
        <v>3</v>
      </c>
      <c r="E40" s="904" t="s">
        <v>1286</v>
      </c>
      <c r="F40" s="720"/>
      <c r="G40" s="899"/>
      <c r="H40" s="900">
        <v>20000</v>
      </c>
      <c r="I40" s="455">
        <f t="shared" si="0"/>
        <v>1853289</v>
      </c>
      <c r="J40" s="898">
        <v>68</v>
      </c>
      <c r="K40" s="898"/>
      <c r="L40" s="897"/>
      <c r="M40" s="728"/>
    </row>
    <row r="41" spans="2:13" ht="19.5" customHeight="1">
      <c r="B41" s="905">
        <v>44258</v>
      </c>
      <c r="C41" s="902" t="s">
        <v>1387</v>
      </c>
      <c r="D41" s="903">
        <f>MONTH('金銭出納簿（今年度）（参考）'!$B41)</f>
        <v>3</v>
      </c>
      <c r="E41" s="904" t="s">
        <v>1287</v>
      </c>
      <c r="F41" s="720"/>
      <c r="G41" s="899"/>
      <c r="H41" s="900">
        <v>3000</v>
      </c>
      <c r="I41" s="455">
        <f t="shared" si="0"/>
        <v>1850289</v>
      </c>
      <c r="J41" s="898">
        <v>69</v>
      </c>
      <c r="K41" s="898"/>
      <c r="L41" s="897"/>
      <c r="M41" s="728"/>
    </row>
    <row r="42" spans="2:13" ht="19.5" customHeight="1">
      <c r="B42" s="905">
        <v>44286</v>
      </c>
      <c r="C42" s="902" t="s">
        <v>1358</v>
      </c>
      <c r="D42" s="903">
        <f>MONTH('金銭出納簿（今年度）（参考）'!$B42)</f>
        <v>3</v>
      </c>
      <c r="E42" s="904" t="s">
        <v>1274</v>
      </c>
      <c r="F42" s="720"/>
      <c r="G42" s="899"/>
      <c r="H42" s="900">
        <v>150000</v>
      </c>
      <c r="I42" s="455">
        <f t="shared" si="0"/>
        <v>1700289</v>
      </c>
      <c r="J42" s="898">
        <v>70</v>
      </c>
      <c r="K42" s="898"/>
      <c r="L42" s="897"/>
      <c r="M42" s="728"/>
    </row>
    <row r="43" spans="2:13" ht="19.5" customHeight="1">
      <c r="B43" s="905"/>
      <c r="C43" s="902"/>
      <c r="D43" s="903">
        <f>MONTH('金銭出納簿（今年度）（参考）'!$B43)</f>
        <v>1</v>
      </c>
      <c r="E43" s="904"/>
      <c r="F43" s="720"/>
      <c r="G43" s="899"/>
      <c r="H43" s="900"/>
      <c r="I43" s="455">
        <f t="shared" si="0"/>
        <v>1700289</v>
      </c>
      <c r="J43" s="898"/>
      <c r="K43" s="898"/>
      <c r="L43" s="897"/>
      <c r="M43" s="728"/>
    </row>
    <row r="44" spans="2:13" ht="19.5" customHeight="1">
      <c r="B44" s="905"/>
      <c r="C44" s="902"/>
      <c r="D44" s="903">
        <f>MONTH('金銭出納簿（今年度）（参考）'!$B44)</f>
        <v>1</v>
      </c>
      <c r="E44" s="904"/>
      <c r="F44" s="720"/>
      <c r="G44" s="899"/>
      <c r="H44" s="900"/>
      <c r="I44" s="455">
        <f t="shared" si="0"/>
        <v>1700289</v>
      </c>
      <c r="J44" s="898"/>
      <c r="K44" s="898"/>
      <c r="L44" s="897"/>
      <c r="M44" s="728"/>
    </row>
    <row r="45" spans="2:13" ht="19.5" customHeight="1">
      <c r="B45" s="905"/>
      <c r="C45" s="902"/>
      <c r="D45" s="903">
        <f>MONTH('金銭出納簿（今年度）（参考）'!$B45)</f>
        <v>1</v>
      </c>
      <c r="E45" s="904"/>
      <c r="F45" s="720"/>
      <c r="G45" s="899"/>
      <c r="H45" s="900"/>
      <c r="I45" s="455">
        <f t="shared" si="0"/>
        <v>1700289</v>
      </c>
      <c r="J45" s="898"/>
      <c r="K45" s="898"/>
      <c r="L45" s="897"/>
      <c r="M45" s="728"/>
    </row>
    <row r="46" spans="2:13" ht="19.5" customHeight="1">
      <c r="B46" s="905"/>
      <c r="C46" s="902"/>
      <c r="D46" s="903">
        <f>MONTH('金銭出納簿（今年度）（参考）'!$B46)</f>
        <v>1</v>
      </c>
      <c r="E46" s="904"/>
      <c r="F46" s="720"/>
      <c r="G46" s="899"/>
      <c r="H46" s="900"/>
      <c r="I46" s="455">
        <f t="shared" si="0"/>
        <v>1700289</v>
      </c>
      <c r="J46" s="898"/>
      <c r="K46" s="898"/>
      <c r="L46" s="897"/>
      <c r="M46" s="728"/>
    </row>
    <row r="47" spans="2:13" ht="19.5" customHeight="1">
      <c r="B47" s="905"/>
      <c r="C47" s="902"/>
      <c r="D47" s="903">
        <f>MONTH('金銭出納簿（今年度）（参考）'!$B47)</f>
        <v>1</v>
      </c>
      <c r="E47" s="904"/>
      <c r="F47" s="720"/>
      <c r="G47" s="899"/>
      <c r="H47" s="900"/>
      <c r="I47" s="455">
        <f t="shared" si="0"/>
        <v>1700289</v>
      </c>
      <c r="J47" s="898"/>
      <c r="K47" s="898"/>
      <c r="L47" s="897"/>
      <c r="M47" s="728"/>
    </row>
    <row r="48" spans="2:13" ht="19.5" customHeight="1">
      <c r="B48" s="905"/>
      <c r="C48" s="902"/>
      <c r="D48" s="903">
        <f>MONTH('金銭出納簿（今年度）（参考）'!$B48)</f>
        <v>1</v>
      </c>
      <c r="E48" s="904"/>
      <c r="F48" s="720"/>
      <c r="G48" s="899"/>
      <c r="H48" s="900"/>
      <c r="I48" s="455">
        <f t="shared" si="0"/>
        <v>1700289</v>
      </c>
      <c r="J48" s="898"/>
      <c r="K48" s="898"/>
      <c r="L48" s="897"/>
      <c r="M48" s="728"/>
    </row>
    <row r="49" spans="2:13" ht="19.5" customHeight="1">
      <c r="B49" s="905"/>
      <c r="C49" s="902"/>
      <c r="D49" s="903">
        <f>MONTH('金銭出納簿（今年度）（参考）'!$B49)</f>
        <v>1</v>
      </c>
      <c r="E49" s="904"/>
      <c r="F49" s="720"/>
      <c r="G49" s="899"/>
      <c r="H49" s="900"/>
      <c r="I49" s="455">
        <f t="shared" si="0"/>
        <v>1700289</v>
      </c>
      <c r="J49" s="898"/>
      <c r="K49" s="898"/>
      <c r="L49" s="897"/>
      <c r="M49" s="728"/>
    </row>
    <row r="50" spans="2:13" ht="19.5" customHeight="1" thickBot="1">
      <c r="B50" s="2130" t="s">
        <v>1288</v>
      </c>
      <c r="C50" s="2131"/>
      <c r="D50" s="2131"/>
      <c r="E50" s="2131"/>
      <c r="F50" s="2131"/>
      <c r="G50" s="2131"/>
      <c r="H50" s="2131"/>
      <c r="I50" s="2131"/>
      <c r="J50" s="2131"/>
      <c r="K50" s="2131"/>
      <c r="L50" s="2131"/>
      <c r="M50" s="2131"/>
    </row>
    <row r="51" spans="2:13" ht="19.5" customHeight="1" thickTop="1">
      <c r="B51" s="2150" t="s">
        <v>1289</v>
      </c>
      <c r="C51" s="2151"/>
      <c r="D51" s="2151"/>
      <c r="E51" s="2152"/>
      <c r="F51" s="740"/>
      <c r="G51" s="548">
        <f>SUM($G$10:$G$50)</f>
        <v>6620290</v>
      </c>
      <c r="H51" s="456">
        <f>SUM($H$10:$H$50)</f>
        <v>4920001</v>
      </c>
      <c r="I51" s="456">
        <f>G51-H51</f>
        <v>1700289</v>
      </c>
      <c r="J51" s="457"/>
      <c r="K51" s="729"/>
      <c r="L51" s="730"/>
      <c r="M51" s="731"/>
    </row>
    <row r="52" spans="2:13" ht="14.25" customHeight="1">
      <c r="B52" s="460" t="s">
        <v>1290</v>
      </c>
      <c r="C52" s="461"/>
      <c r="D52" s="461"/>
      <c r="E52" s="461"/>
      <c r="F52" s="461"/>
      <c r="G52" s="462"/>
      <c r="H52" s="463"/>
      <c r="I52" s="464"/>
      <c r="J52" s="464"/>
      <c r="K52" s="464"/>
    </row>
    <row r="53" spans="2:13" ht="19.149999999999999" customHeight="1">
      <c r="B53" s="465"/>
      <c r="C53" s="465"/>
      <c r="D53" s="465"/>
      <c r="E53" s="465"/>
      <c r="F53" s="465"/>
      <c r="G53" s="465"/>
      <c r="H53" s="465"/>
      <c r="I53" s="465"/>
      <c r="J53" s="465"/>
      <c r="K53" s="465"/>
    </row>
    <row r="54" spans="2:13" ht="19.149999999999999" customHeight="1">
      <c r="B54" s="466" t="s">
        <v>1291</v>
      </c>
      <c r="C54" s="465"/>
      <c r="D54" s="465"/>
      <c r="E54" s="465"/>
      <c r="F54" s="465"/>
      <c r="G54" s="465"/>
      <c r="H54" s="465"/>
      <c r="I54" s="465"/>
      <c r="J54" s="465"/>
      <c r="K54" s="465"/>
    </row>
    <row r="55" spans="2:13" ht="19.149999999999999" customHeight="1">
      <c r="B55" s="561" t="s">
        <v>1403</v>
      </c>
      <c r="C55" s="465"/>
      <c r="D55" s="465"/>
      <c r="E55" s="465"/>
      <c r="F55" s="465"/>
      <c r="G55" s="465"/>
      <c r="H55" s="465"/>
      <c r="I55" s="465"/>
      <c r="J55" s="465"/>
      <c r="K55" s="465"/>
    </row>
    <row r="56" spans="2:13" ht="19.149999999999999" customHeight="1">
      <c r="B56" s="2108" t="s">
        <v>1292</v>
      </c>
      <c r="C56" s="2109"/>
      <c r="D56" s="468"/>
      <c r="E56" s="467" t="s">
        <v>1293</v>
      </c>
      <c r="F56" s="2134" t="s">
        <v>1294</v>
      </c>
      <c r="G56" s="2135"/>
      <c r="H56" s="557"/>
      <c r="I56" s="557"/>
      <c r="J56" s="557"/>
      <c r="K56" s="469" t="s">
        <v>1295</v>
      </c>
    </row>
    <row r="57" spans="2:13" ht="19.149999999999999" customHeight="1">
      <c r="B57" s="2110" t="s">
        <v>1388</v>
      </c>
      <c r="C57" s="2111"/>
      <c r="D57" s="908"/>
      <c r="E57" s="909">
        <v>1000000</v>
      </c>
      <c r="F57" s="2136" t="s">
        <v>1296</v>
      </c>
      <c r="G57" s="2137"/>
      <c r="H57" s="2137"/>
      <c r="I57" s="2137"/>
      <c r="J57" s="2138"/>
      <c r="K57" s="910" t="s">
        <v>1297</v>
      </c>
    </row>
    <row r="58" spans="2:13" ht="19.149999999999999" customHeight="1">
      <c r="B58" s="2110" t="s">
        <v>1389</v>
      </c>
      <c r="C58" s="2111"/>
      <c r="D58" s="908"/>
      <c r="E58" s="909">
        <v>690000</v>
      </c>
      <c r="F58" s="2136" t="s">
        <v>1298</v>
      </c>
      <c r="G58" s="2137"/>
      <c r="H58" s="2137"/>
      <c r="I58" s="2137"/>
      <c r="J58" s="2138"/>
      <c r="K58" s="910" t="s">
        <v>1299</v>
      </c>
    </row>
    <row r="59" spans="2:13" ht="19.149999999999999" customHeight="1">
      <c r="B59" s="2110" t="s">
        <v>1390</v>
      </c>
      <c r="C59" s="2111"/>
      <c r="D59" s="908"/>
      <c r="E59" s="909">
        <v>10000</v>
      </c>
      <c r="F59" s="2136" t="s">
        <v>1300</v>
      </c>
      <c r="G59" s="2137"/>
      <c r="H59" s="2137"/>
      <c r="I59" s="2137"/>
      <c r="J59" s="2138"/>
      <c r="K59" s="910" t="s">
        <v>1301</v>
      </c>
    </row>
    <row r="60" spans="2:13" ht="19.149999999999999" customHeight="1">
      <c r="B60" s="2112" t="s">
        <v>1395</v>
      </c>
      <c r="C60" s="2113"/>
      <c r="D60" s="908"/>
      <c r="E60" s="909">
        <v>289</v>
      </c>
      <c r="F60" s="2145" t="s">
        <v>1302</v>
      </c>
      <c r="G60" s="2146"/>
      <c r="H60" s="2146"/>
      <c r="I60" s="2146"/>
      <c r="J60" s="2147"/>
      <c r="K60" s="910" t="s">
        <v>1303</v>
      </c>
      <c r="L60" s="558"/>
    </row>
    <row r="61" spans="2:13" ht="19.149999999999999" customHeight="1" thickBot="1">
      <c r="B61" s="2114" t="s">
        <v>1288</v>
      </c>
      <c r="C61" s="2115"/>
      <c r="D61" s="2115"/>
      <c r="E61" s="2115"/>
      <c r="F61" s="2115"/>
      <c r="G61" s="2115"/>
      <c r="H61" s="2115"/>
      <c r="I61" s="2115"/>
      <c r="J61" s="2115"/>
      <c r="K61" s="2115"/>
      <c r="L61" s="559"/>
    </row>
    <row r="62" spans="2:13" ht="25.15" customHeight="1" thickTop="1">
      <c r="B62" s="2148" t="s">
        <v>257</v>
      </c>
      <c r="C62" s="2149"/>
      <c r="D62" s="471"/>
      <c r="E62" s="470">
        <f>SUM($E$57:$E$61)</f>
        <v>1700289</v>
      </c>
      <c r="F62" s="723"/>
      <c r="G62" s="2132"/>
      <c r="H62" s="2132"/>
      <c r="I62" s="2132"/>
      <c r="J62" s="2132"/>
      <c r="K62" s="2133"/>
      <c r="L62" s="560"/>
    </row>
    <row r="63" spans="2:13" ht="16.899999999999999" customHeight="1">
      <c r="B63" s="460"/>
      <c r="C63" s="465"/>
      <c r="D63" s="465"/>
      <c r="E63" s="465"/>
      <c r="F63" s="465"/>
      <c r="G63" s="465"/>
      <c r="H63" s="465"/>
      <c r="I63" s="465"/>
      <c r="J63" s="465"/>
      <c r="K63" s="465"/>
      <c r="L63" s="558"/>
    </row>
    <row r="64" spans="2:13" ht="8.4499999999999993" customHeight="1">
      <c r="B64" s="465"/>
      <c r="C64" s="465"/>
      <c r="D64" s="465"/>
      <c r="E64" s="465"/>
      <c r="F64" s="465"/>
      <c r="G64" s="465"/>
      <c r="H64" s="465"/>
      <c r="I64" s="465"/>
      <c r="J64" s="465"/>
      <c r="K64" s="465"/>
      <c r="L64" s="558"/>
    </row>
    <row r="65" spans="2:12" s="514" customFormat="1" ht="18" customHeight="1">
      <c r="B65" s="511"/>
      <c r="C65" s="512"/>
      <c r="D65" s="512"/>
      <c r="E65" s="512"/>
      <c r="F65" s="512"/>
      <c r="G65" s="515"/>
      <c r="H65" s="516"/>
      <c r="I65" s="517"/>
      <c r="J65" s="517"/>
      <c r="K65" s="517"/>
      <c r="L65" s="518"/>
    </row>
    <row r="66" spans="2:12" s="514" customFormat="1" ht="18" customHeight="1">
      <c r="B66" s="519"/>
      <c r="C66" s="519" t="s">
        <v>1400</v>
      </c>
      <c r="D66" s="519"/>
      <c r="E66" s="519"/>
      <c r="F66" s="519"/>
      <c r="G66" s="519"/>
      <c r="H66" s="519"/>
      <c r="I66" s="562" t="s">
        <v>1404</v>
      </c>
      <c r="J66" s="519"/>
      <c r="L66" s="520"/>
    </row>
    <row r="67" spans="2:12" s="514" customFormat="1" ht="18" customHeight="1">
      <c r="B67" s="547"/>
      <c r="C67" s="521" t="s">
        <v>1355</v>
      </c>
      <c r="D67" s="522"/>
      <c r="E67" s="522"/>
      <c r="F67" s="724"/>
      <c r="G67" s="725"/>
      <c r="H67" s="523"/>
      <c r="I67" s="521" t="s">
        <v>1388</v>
      </c>
      <c r="J67" s="522"/>
      <c r="K67" s="524"/>
      <c r="L67" s="551"/>
    </row>
    <row r="68" spans="2:12" s="514" customFormat="1" ht="18" customHeight="1">
      <c r="B68" s="547"/>
      <c r="C68" s="521" t="s">
        <v>1356</v>
      </c>
      <c r="D68" s="522"/>
      <c r="E68" s="522"/>
      <c r="F68" s="724"/>
      <c r="G68" s="725"/>
      <c r="H68" s="523"/>
      <c r="I68" s="521" t="s">
        <v>1389</v>
      </c>
      <c r="J68" s="522"/>
      <c r="K68" s="524"/>
      <c r="L68" s="551"/>
    </row>
    <row r="69" spans="2:12" s="514" customFormat="1" ht="18" customHeight="1">
      <c r="B69" s="547"/>
      <c r="C69" s="521" t="s">
        <v>1357</v>
      </c>
      <c r="D69" s="522"/>
      <c r="E69" s="522"/>
      <c r="F69" s="724"/>
      <c r="G69" s="725"/>
      <c r="H69" s="523"/>
      <c r="I69" s="521" t="s">
        <v>1390</v>
      </c>
      <c r="J69" s="522"/>
      <c r="K69" s="524"/>
      <c r="L69" s="551"/>
    </row>
    <row r="70" spans="2:12" s="514" customFormat="1" ht="18" customHeight="1">
      <c r="B70" s="547"/>
      <c r="C70" s="525" t="s">
        <v>1358</v>
      </c>
      <c r="D70" s="526"/>
      <c r="E70" s="526"/>
      <c r="F70" s="726"/>
      <c r="G70" s="725"/>
      <c r="H70" s="523"/>
      <c r="I70" s="525" t="s">
        <v>1391</v>
      </c>
      <c r="J70" s="526"/>
      <c r="K70" s="524"/>
      <c r="L70" s="551"/>
    </row>
    <row r="71" spans="2:12" s="514" customFormat="1" ht="18" customHeight="1">
      <c r="B71" s="547"/>
      <c r="C71" s="525" t="s">
        <v>1359</v>
      </c>
      <c r="D71" s="526"/>
      <c r="E71" s="526"/>
      <c r="F71" s="726"/>
      <c r="G71" s="725"/>
      <c r="H71" s="523"/>
      <c r="I71" s="525" t="s">
        <v>1392</v>
      </c>
      <c r="J71" s="526"/>
      <c r="K71" s="524"/>
      <c r="L71" s="551"/>
    </row>
    <row r="72" spans="2:12" s="514" customFormat="1" ht="18" customHeight="1">
      <c r="B72" s="547"/>
      <c r="C72" s="525" t="s">
        <v>1360</v>
      </c>
      <c r="D72" s="526"/>
      <c r="E72" s="526"/>
      <c r="F72" s="726"/>
      <c r="G72" s="725"/>
      <c r="H72" s="523"/>
      <c r="I72" s="525" t="s">
        <v>1393</v>
      </c>
      <c r="J72" s="526"/>
      <c r="K72" s="524"/>
      <c r="L72" s="551"/>
    </row>
    <row r="73" spans="2:12" s="514" customFormat="1" ht="18" customHeight="1">
      <c r="B73" s="547"/>
      <c r="C73" s="525" t="s">
        <v>1362</v>
      </c>
      <c r="D73" s="526"/>
      <c r="E73" s="526"/>
      <c r="F73" s="726"/>
      <c r="G73" s="725"/>
      <c r="H73" s="523"/>
      <c r="I73" s="525" t="s">
        <v>1394</v>
      </c>
      <c r="J73" s="526"/>
      <c r="K73" s="524"/>
      <c r="L73" s="551"/>
    </row>
    <row r="74" spans="2:12" ht="18" customHeight="1">
      <c r="B74" s="547"/>
      <c r="C74" s="525" t="s">
        <v>1364</v>
      </c>
      <c r="D74" s="526"/>
      <c r="E74" s="526"/>
      <c r="F74" s="726"/>
      <c r="G74" s="725"/>
      <c r="H74" s="523"/>
      <c r="I74" s="525" t="s">
        <v>1395</v>
      </c>
      <c r="J74" s="526"/>
      <c r="K74" s="524"/>
      <c r="L74" s="551"/>
    </row>
    <row r="75" spans="2:12" ht="18" customHeight="1">
      <c r="B75" s="547"/>
      <c r="C75" s="525" t="s">
        <v>1366</v>
      </c>
      <c r="D75" s="526"/>
      <c r="E75" s="526"/>
      <c r="F75" s="726"/>
      <c r="G75" s="558"/>
      <c r="I75" s="550"/>
    </row>
    <row r="76" spans="2:12" ht="18" customHeight="1">
      <c r="B76" s="547"/>
      <c r="C76" s="525" t="s">
        <v>1368</v>
      </c>
      <c r="D76" s="526"/>
      <c r="E76" s="526"/>
      <c r="F76" s="726"/>
      <c r="G76" s="558"/>
      <c r="I76" s="527"/>
    </row>
    <row r="77" spans="2:12" ht="18" customHeight="1">
      <c r="B77" s="547"/>
      <c r="C77" s="525" t="s">
        <v>1370</v>
      </c>
      <c r="D77" s="526"/>
      <c r="E77" s="526"/>
      <c r="F77" s="726"/>
      <c r="G77" s="558"/>
      <c r="I77" s="527"/>
    </row>
    <row r="78" spans="2:12" ht="18" customHeight="1">
      <c r="B78" s="547"/>
      <c r="C78" s="525" t="s">
        <v>1372</v>
      </c>
      <c r="D78" s="526"/>
      <c r="E78" s="526"/>
      <c r="F78" s="726"/>
      <c r="G78" s="558"/>
      <c r="I78" s="527"/>
    </row>
    <row r="79" spans="2:12" ht="18" customHeight="1">
      <c r="B79" s="547"/>
      <c r="C79" s="525" t="s">
        <v>1374</v>
      </c>
      <c r="D79" s="526"/>
      <c r="E79" s="526"/>
      <c r="F79" s="726"/>
      <c r="G79" s="558"/>
      <c r="I79" s="527"/>
    </row>
    <row r="80" spans="2:12" ht="18" customHeight="1">
      <c r="B80" s="547"/>
      <c r="C80" s="525" t="s">
        <v>1376</v>
      </c>
      <c r="D80" s="526"/>
      <c r="E80" s="526"/>
      <c r="F80" s="726"/>
      <c r="G80" s="558"/>
      <c r="I80" s="527"/>
    </row>
    <row r="81" spans="1:11" ht="18" customHeight="1">
      <c r="B81" s="547"/>
      <c r="C81" s="525" t="s">
        <v>1378</v>
      </c>
      <c r="D81" s="526"/>
      <c r="E81" s="526"/>
      <c r="F81" s="726"/>
      <c r="G81" s="558"/>
      <c r="I81" s="527"/>
    </row>
    <row r="82" spans="1:11" ht="18" customHeight="1">
      <c r="B82" s="547"/>
      <c r="C82" s="525" t="s">
        <v>1380</v>
      </c>
      <c r="D82" s="526"/>
      <c r="E82" s="526"/>
      <c r="F82" s="726"/>
      <c r="G82" s="558"/>
      <c r="I82" s="527"/>
    </row>
    <row r="83" spans="1:11" ht="18" customHeight="1">
      <c r="B83" s="547"/>
      <c r="C83" s="525" t="s">
        <v>1382</v>
      </c>
      <c r="D83" s="526"/>
      <c r="E83" s="526"/>
      <c r="F83" s="726"/>
      <c r="G83" s="558"/>
      <c r="I83" s="527"/>
    </row>
    <row r="84" spans="1:11" ht="18" customHeight="1">
      <c r="B84" s="547"/>
      <c r="C84" s="525" t="s">
        <v>1384</v>
      </c>
      <c r="D84" s="526"/>
      <c r="E84" s="526"/>
      <c r="F84" s="726"/>
      <c r="G84" s="558"/>
      <c r="I84" s="527"/>
    </row>
    <row r="85" spans="1:11" ht="18" customHeight="1">
      <c r="B85" s="547"/>
      <c r="C85" s="525" t="s">
        <v>1386</v>
      </c>
      <c r="D85" s="526"/>
      <c r="E85" s="526"/>
      <c r="F85" s="726"/>
      <c r="G85" s="558"/>
      <c r="I85" s="527"/>
    </row>
    <row r="86" spans="1:11">
      <c r="B86" s="547"/>
      <c r="C86" s="525" t="s">
        <v>1387</v>
      </c>
      <c r="D86" s="526"/>
      <c r="E86" s="526"/>
      <c r="F86" s="726"/>
      <c r="G86" s="558"/>
      <c r="I86" s="527"/>
    </row>
    <row r="87" spans="1:11" s="473" customFormat="1" ht="19.5" customHeight="1" thickBot="1">
      <c r="A87" s="472"/>
      <c r="B87" s="466" t="s">
        <v>1405</v>
      </c>
      <c r="C87" s="474"/>
      <c r="D87" s="474"/>
      <c r="E87" s="474"/>
      <c r="F87" s="474"/>
      <c r="G87" s="474"/>
    </row>
    <row r="88" spans="1:11" s="473" customFormat="1" ht="19.5" customHeight="1">
      <c r="A88" s="472"/>
      <c r="B88" s="2153" t="s">
        <v>1304</v>
      </c>
      <c r="C88" s="2154"/>
      <c r="D88" s="475"/>
      <c r="E88" s="2158" t="s">
        <v>1305</v>
      </c>
      <c r="F88" s="2158"/>
      <c r="G88" s="2158"/>
      <c r="H88" s="2158"/>
      <c r="I88" s="2158"/>
      <c r="J88" s="2158"/>
      <c r="K88" s="2159"/>
    </row>
    <row r="89" spans="1:11" s="473" customFormat="1" ht="19.5" customHeight="1">
      <c r="A89" s="472"/>
      <c r="B89" s="2155"/>
      <c r="C89" s="1763"/>
      <c r="D89" s="476"/>
      <c r="E89" s="476"/>
      <c r="F89" s="539"/>
      <c r="G89" s="552"/>
      <c r="H89" s="2160" t="s">
        <v>1306</v>
      </c>
      <c r="I89" s="2161"/>
      <c r="J89" s="2160" t="s">
        <v>1307</v>
      </c>
      <c r="K89" s="2162"/>
    </row>
    <row r="90" spans="1:11" s="473" customFormat="1" ht="19.5" customHeight="1" thickBot="1">
      <c r="A90" s="472"/>
      <c r="B90" s="2156"/>
      <c r="C90" s="2157"/>
      <c r="D90" s="477"/>
      <c r="E90" s="478" t="s">
        <v>1308</v>
      </c>
      <c r="F90" s="2116" t="s">
        <v>1309</v>
      </c>
      <c r="G90" s="2117"/>
      <c r="H90" s="478" t="s">
        <v>1308</v>
      </c>
      <c r="I90" s="478" t="s">
        <v>1309</v>
      </c>
      <c r="J90" s="478" t="s">
        <v>1308</v>
      </c>
      <c r="K90" s="479" t="s">
        <v>1309</v>
      </c>
    </row>
    <row r="91" spans="1:11" s="473" customFormat="1" ht="19.5" customHeight="1">
      <c r="A91" s="472"/>
      <c r="B91" s="480" t="s">
        <v>1310</v>
      </c>
      <c r="C91" s="481" t="s">
        <v>1396</v>
      </c>
      <c r="D91" s="482"/>
      <c r="E91" s="739">
        <f>SUMIFS($G$10:$G$50,$C$10:$C$50,C91)</f>
        <v>1800000</v>
      </c>
      <c r="F91" s="2118"/>
      <c r="G91" s="2119"/>
      <c r="H91" s="483">
        <f>SUMIFS($G$10:$G$50,$C$10:$C$50,C91,$D$10:$D$50,"&gt;=4")</f>
        <v>1800000</v>
      </c>
      <c r="I91" s="484"/>
      <c r="J91" s="485">
        <f>SUMIFS($G$10:$G$50,$C$10:$C$50,C91,$D$10:$D$50,"&lt;=3")</f>
        <v>0</v>
      </c>
      <c r="K91" s="486"/>
    </row>
    <row r="92" spans="1:11" s="473" customFormat="1" ht="19.5" customHeight="1">
      <c r="A92" s="472"/>
      <c r="B92" s="487"/>
      <c r="C92" s="488" t="s">
        <v>1398</v>
      </c>
      <c r="D92" s="488"/>
      <c r="E92" s="489">
        <f>SUMIFS($G$10:$G$50,$C$10:$C$50,C92)</f>
        <v>4800000</v>
      </c>
      <c r="F92" s="2120"/>
      <c r="G92" s="2121"/>
      <c r="H92" s="489">
        <f>SUMIFS($G$10:$G$50,$C$10:$C$50,C92,$D$10:$D$50,"&gt;=4")</f>
        <v>4800000</v>
      </c>
      <c r="I92" s="490"/>
      <c r="J92" s="491">
        <f>SUMIFS($G$10:$G$50,$C$10:$C$50,C92,$D$10:$D$50,"&lt;=3")</f>
        <v>0</v>
      </c>
      <c r="K92" s="492"/>
    </row>
    <row r="93" spans="1:11" s="473" customFormat="1" ht="19.5" customHeight="1" thickBot="1">
      <c r="A93" s="472"/>
      <c r="B93" s="493"/>
      <c r="C93" s="494" t="s">
        <v>1399</v>
      </c>
      <c r="D93" s="495"/>
      <c r="E93" s="496">
        <f>SUMIFS($G$10:$G$50,$C$10:$C$50,C93)</f>
        <v>20290</v>
      </c>
      <c r="F93" s="2120"/>
      <c r="G93" s="2121"/>
      <c r="H93" s="496">
        <f>SUMIFS($G$10:$G$50,$C$10:$C$50,C93,$D$10:$D$50,"&gt;=4")</f>
        <v>20170</v>
      </c>
      <c r="I93" s="497"/>
      <c r="J93" s="498">
        <f>SUMIFS($G$10:$G$50,$C$10:$C$50,C93,$D$10:$D$50,"&lt;=3")</f>
        <v>120</v>
      </c>
      <c r="K93" s="499"/>
    </row>
    <row r="94" spans="1:11" s="473" customFormat="1" ht="19.5" customHeight="1">
      <c r="A94" s="472"/>
      <c r="B94" s="480" t="s">
        <v>1274</v>
      </c>
      <c r="C94" s="481" t="s">
        <v>1358</v>
      </c>
      <c r="D94" s="481"/>
      <c r="E94" s="484"/>
      <c r="F94" s="2122">
        <f t="shared" ref="F94:F110" si="1">SUMIFS($H$10:$H$50,$C$10:$C$50,C94)</f>
        <v>2550000</v>
      </c>
      <c r="G94" s="2123"/>
      <c r="H94" s="484"/>
      <c r="I94" s="500">
        <f>SUMIFS($H$10:$H$50,$C$10:$C$50,C94,$D$10:$D$50,"&gt;=4")</f>
        <v>2400000</v>
      </c>
      <c r="J94" s="484"/>
      <c r="K94" s="501">
        <f>SUMIFS($H$10:$H$39,$C$10:$C$39,C94,$D$10:$D$39,"&lt;=3")</f>
        <v>0</v>
      </c>
    </row>
    <row r="95" spans="1:11" s="473" customFormat="1" ht="19.5" customHeight="1" thickBot="1">
      <c r="A95" s="472"/>
      <c r="B95" s="493"/>
      <c r="C95" s="494" t="s">
        <v>1359</v>
      </c>
      <c r="D95" s="494"/>
      <c r="E95" s="497"/>
      <c r="F95" s="2124">
        <f t="shared" si="1"/>
        <v>100000</v>
      </c>
      <c r="G95" s="2125"/>
      <c r="H95" s="497"/>
      <c r="I95" s="502">
        <f>SUMIFS($H$10:$H$50,$C$10:$C$50,C95,$D$10:$D$50,"&gt;=4")</f>
        <v>100000</v>
      </c>
      <c r="J95" s="497"/>
      <c r="K95" s="503">
        <f>SUMIFS($H$10:$H$39,$C$10:$C$39,C95,$D$10:$D$39,"&lt;=3")</f>
        <v>0</v>
      </c>
    </row>
    <row r="96" spans="1:11" s="473" customFormat="1" ht="19.5" customHeight="1">
      <c r="A96" s="472"/>
      <c r="B96" s="480" t="s">
        <v>1311</v>
      </c>
      <c r="C96" s="481" t="s">
        <v>1360</v>
      </c>
      <c r="D96" s="481"/>
      <c r="E96" s="484"/>
      <c r="F96" s="2122">
        <f t="shared" si="1"/>
        <v>250000</v>
      </c>
      <c r="G96" s="2123"/>
      <c r="H96" s="484"/>
      <c r="I96" s="504">
        <f>SUMIFS($H$10:$H$50,$C$10:$C$50,C96,$D$10:$D$50,"&gt;=4")</f>
        <v>250000</v>
      </c>
      <c r="J96" s="484"/>
      <c r="K96" s="505">
        <f>SUMIFS($H$10:$H$39,$C$10:$C$39,C96,$D$10:$D$39,"&lt;=3")</f>
        <v>0</v>
      </c>
    </row>
    <row r="97" spans="1:15" s="473" customFormat="1" ht="19.5" customHeight="1">
      <c r="A97" s="472"/>
      <c r="B97" s="487"/>
      <c r="C97" s="488" t="s">
        <v>1361</v>
      </c>
      <c r="D97" s="488"/>
      <c r="E97" s="490"/>
      <c r="F97" s="2126">
        <f t="shared" si="1"/>
        <v>655000</v>
      </c>
      <c r="G97" s="2127"/>
      <c r="H97" s="490"/>
      <c r="I97" s="489">
        <f>SUMIFS($H$10:$H$50,$C$10:$C$50,C97,$D$10:$D$50,"&gt;=4")</f>
        <v>405000</v>
      </c>
      <c r="J97" s="490"/>
      <c r="K97" s="506">
        <f>SUMIFS($H$10:$H$39,$C$10:$C$39,C97,$D$10:$D$39,"&lt;=3")</f>
        <v>250000</v>
      </c>
    </row>
    <row r="98" spans="1:15" s="473" customFormat="1" ht="19.5" customHeight="1">
      <c r="A98" s="472"/>
      <c r="B98" s="487"/>
      <c r="C98" s="488" t="s">
        <v>1363</v>
      </c>
      <c r="D98" s="488"/>
      <c r="E98" s="490"/>
      <c r="F98" s="2126">
        <f t="shared" si="1"/>
        <v>120000</v>
      </c>
      <c r="G98" s="2127"/>
      <c r="H98" s="490"/>
      <c r="I98" s="489">
        <f>SUMIFS($H$10:$H$50,$C$10:$C$50,C98,$D$10:$D$50,"&gt;=4")</f>
        <v>80000</v>
      </c>
      <c r="J98" s="490"/>
      <c r="K98" s="506">
        <f>SUMIFS($H$10:$H$39,$C$10:$C$39,C98,$D$10:$D$39,"&lt;=3")</f>
        <v>40000</v>
      </c>
    </row>
    <row r="99" spans="1:15" s="473" customFormat="1" ht="19.5" customHeight="1">
      <c r="A99" s="472"/>
      <c r="B99" s="487"/>
      <c r="C99" s="488" t="s">
        <v>1365</v>
      </c>
      <c r="D99" s="488"/>
      <c r="E99" s="490"/>
      <c r="F99" s="2126">
        <f t="shared" si="1"/>
        <v>380000</v>
      </c>
      <c r="G99" s="2127"/>
      <c r="H99" s="490"/>
      <c r="I99" s="489">
        <f t="shared" ref="I99:I109" si="2">SUMIFS($H$10:$H$50,$C$10:$C$50,C99,$D$10:$D$50,"&gt;=4")</f>
        <v>180000</v>
      </c>
      <c r="J99" s="490"/>
      <c r="K99" s="506">
        <f t="shared" ref="K99:K109" si="3">SUMIFS($H$10:$H$39,$C$10:$C$39,C99,$D$10:$D$39,"&lt;=3")</f>
        <v>200000</v>
      </c>
    </row>
    <row r="100" spans="1:15" s="473" customFormat="1" ht="19.5" customHeight="1">
      <c r="A100" s="472"/>
      <c r="B100" s="487"/>
      <c r="C100" s="488" t="s">
        <v>1367</v>
      </c>
      <c r="D100" s="488"/>
      <c r="E100" s="490"/>
      <c r="F100" s="2126">
        <f t="shared" si="1"/>
        <v>400000</v>
      </c>
      <c r="G100" s="2127"/>
      <c r="H100" s="490"/>
      <c r="I100" s="489">
        <f t="shared" si="2"/>
        <v>400000</v>
      </c>
      <c r="J100" s="490"/>
      <c r="K100" s="506">
        <f t="shared" si="3"/>
        <v>0</v>
      </c>
    </row>
    <row r="101" spans="1:15" s="473" customFormat="1" ht="19.5" customHeight="1">
      <c r="A101" s="472"/>
      <c r="B101" s="487"/>
      <c r="C101" s="488" t="s">
        <v>1369</v>
      </c>
      <c r="D101" s="488"/>
      <c r="E101" s="490"/>
      <c r="F101" s="2126">
        <f t="shared" si="1"/>
        <v>30000</v>
      </c>
      <c r="G101" s="2127"/>
      <c r="H101" s="490"/>
      <c r="I101" s="489">
        <f t="shared" si="2"/>
        <v>30000</v>
      </c>
      <c r="J101" s="490"/>
      <c r="K101" s="506">
        <f t="shared" si="3"/>
        <v>0</v>
      </c>
    </row>
    <row r="102" spans="1:15" s="473" customFormat="1" ht="19.5" customHeight="1">
      <c r="A102" s="472"/>
      <c r="B102" s="487"/>
      <c r="C102" s="488" t="s">
        <v>1371</v>
      </c>
      <c r="D102" s="488"/>
      <c r="E102" s="490"/>
      <c r="F102" s="2126">
        <f t="shared" si="1"/>
        <v>100000</v>
      </c>
      <c r="G102" s="2127"/>
      <c r="H102" s="490"/>
      <c r="I102" s="489">
        <f t="shared" si="2"/>
        <v>0</v>
      </c>
      <c r="J102" s="490"/>
      <c r="K102" s="506">
        <f t="shared" si="3"/>
        <v>100000</v>
      </c>
    </row>
    <row r="103" spans="1:15" s="473" customFormat="1" ht="19.5" customHeight="1">
      <c r="A103" s="472"/>
      <c r="B103" s="487"/>
      <c r="C103" s="488" t="s">
        <v>1373</v>
      </c>
      <c r="D103" s="488"/>
      <c r="E103" s="490"/>
      <c r="F103" s="2126">
        <f t="shared" si="1"/>
        <v>0</v>
      </c>
      <c r="G103" s="2127"/>
      <c r="H103" s="490"/>
      <c r="I103" s="489">
        <f t="shared" si="2"/>
        <v>0</v>
      </c>
      <c r="J103" s="490"/>
      <c r="K103" s="506">
        <f t="shared" si="3"/>
        <v>0</v>
      </c>
    </row>
    <row r="104" spans="1:15" s="473" customFormat="1" ht="19.5" customHeight="1">
      <c r="A104" s="472"/>
      <c r="B104" s="487"/>
      <c r="C104" s="488" t="s">
        <v>1375</v>
      </c>
      <c r="D104" s="488"/>
      <c r="E104" s="490"/>
      <c r="F104" s="2126">
        <f t="shared" si="1"/>
        <v>60000</v>
      </c>
      <c r="G104" s="2127"/>
      <c r="H104" s="490"/>
      <c r="I104" s="489">
        <f>SUMIFS($H$10:$H$50,$C$10:$C$50,C104,$D$10:$D$50,"&gt;=4")</f>
        <v>60000</v>
      </c>
      <c r="J104" s="490"/>
      <c r="K104" s="506">
        <f t="shared" si="3"/>
        <v>0</v>
      </c>
    </row>
    <row r="105" spans="1:15" s="473" customFormat="1" ht="19.5" customHeight="1">
      <c r="A105" s="472"/>
      <c r="B105" s="487"/>
      <c r="C105" s="488" t="s">
        <v>1377</v>
      </c>
      <c r="D105" s="488"/>
      <c r="E105" s="490"/>
      <c r="F105" s="2126">
        <f t="shared" si="1"/>
        <v>50001</v>
      </c>
      <c r="G105" s="2127"/>
      <c r="H105" s="490"/>
      <c r="I105" s="489">
        <f t="shared" si="2"/>
        <v>0</v>
      </c>
      <c r="J105" s="490"/>
      <c r="K105" s="506">
        <f t="shared" si="3"/>
        <v>50001</v>
      </c>
    </row>
    <row r="106" spans="1:15" s="473" customFormat="1" ht="19.5" customHeight="1">
      <c r="A106" s="472"/>
      <c r="B106" s="487"/>
      <c r="C106" s="488" t="s">
        <v>1379</v>
      </c>
      <c r="D106" s="488"/>
      <c r="E106" s="490"/>
      <c r="F106" s="2126">
        <f t="shared" si="1"/>
        <v>0</v>
      </c>
      <c r="G106" s="2127"/>
      <c r="H106" s="490"/>
      <c r="I106" s="489">
        <f t="shared" si="2"/>
        <v>0</v>
      </c>
      <c r="J106" s="490"/>
      <c r="K106" s="506">
        <f t="shared" si="3"/>
        <v>0</v>
      </c>
    </row>
    <row r="107" spans="1:15" s="473" customFormat="1" ht="19.5" customHeight="1">
      <c r="A107" s="472"/>
      <c r="B107" s="487"/>
      <c r="C107" s="488" t="s">
        <v>1381</v>
      </c>
      <c r="D107" s="488"/>
      <c r="E107" s="490"/>
      <c r="F107" s="2126">
        <f t="shared" si="1"/>
        <v>2000</v>
      </c>
      <c r="G107" s="2127"/>
      <c r="H107" s="490"/>
      <c r="I107" s="489">
        <f t="shared" si="2"/>
        <v>0</v>
      </c>
      <c r="J107" s="490"/>
      <c r="K107" s="506">
        <f t="shared" si="3"/>
        <v>2000</v>
      </c>
    </row>
    <row r="108" spans="1:15" s="473" customFormat="1" ht="19.5" customHeight="1">
      <c r="A108" s="472"/>
      <c r="B108" s="487"/>
      <c r="C108" s="488" t="s">
        <v>1383</v>
      </c>
      <c r="D108" s="488"/>
      <c r="E108" s="490"/>
      <c r="F108" s="2126">
        <f t="shared" si="1"/>
        <v>50000</v>
      </c>
      <c r="G108" s="2127"/>
      <c r="H108" s="490"/>
      <c r="I108" s="489">
        <f t="shared" si="2"/>
        <v>0</v>
      </c>
      <c r="J108" s="490"/>
      <c r="K108" s="506">
        <f t="shared" si="3"/>
        <v>50000</v>
      </c>
    </row>
    <row r="109" spans="1:15" s="473" customFormat="1" ht="19.5" customHeight="1">
      <c r="A109" s="472"/>
      <c r="B109" s="487"/>
      <c r="C109" s="488" t="s">
        <v>1385</v>
      </c>
      <c r="D109" s="488"/>
      <c r="E109" s="490"/>
      <c r="F109" s="2126">
        <f t="shared" si="1"/>
        <v>100000</v>
      </c>
      <c r="G109" s="2127"/>
      <c r="H109" s="490"/>
      <c r="I109" s="489">
        <f t="shared" si="2"/>
        <v>0</v>
      </c>
      <c r="J109" s="490"/>
      <c r="K109" s="506">
        <f t="shared" si="3"/>
        <v>100000</v>
      </c>
    </row>
    <row r="110" spans="1:15" s="473" customFormat="1" ht="19.5" customHeight="1" thickBot="1">
      <c r="A110" s="472"/>
      <c r="B110" s="493"/>
      <c r="C110" s="494" t="s">
        <v>1387</v>
      </c>
      <c r="D110" s="494"/>
      <c r="E110" s="497"/>
      <c r="F110" s="2124">
        <f t="shared" si="1"/>
        <v>73000</v>
      </c>
      <c r="G110" s="2125"/>
      <c r="H110" s="497"/>
      <c r="I110" s="502">
        <f>SUMIFS($H$10:$H$50,$C$10:$C$50,C110,$D$10:$D$50,"&gt;=4")</f>
        <v>0</v>
      </c>
      <c r="J110" s="497"/>
      <c r="K110" s="503">
        <f>SUMIFS($H$10:$H$39,$C$10:$C$39,C110,$D$10:$D$39,"&lt;=3")</f>
        <v>50000</v>
      </c>
    </row>
    <row r="111" spans="1:15" s="473" customFormat="1" ht="19.5" customHeight="1" thickBot="1">
      <c r="A111" s="472"/>
      <c r="B111" s="493" t="s">
        <v>1312</v>
      </c>
      <c r="C111" s="495" t="s">
        <v>1313</v>
      </c>
      <c r="D111" s="495"/>
      <c r="E111" s="507"/>
      <c r="F111" s="2141">
        <f>'金銭出納簿（今年度）（参考）'!$I$51</f>
        <v>1700289</v>
      </c>
      <c r="G111" s="2142"/>
      <c r="H111" s="507"/>
      <c r="I111" s="741"/>
      <c r="J111" s="507"/>
      <c r="K111" s="553">
        <f>'金銭出納簿（今年度）（参考）'!$I$51</f>
        <v>1700289</v>
      </c>
    </row>
    <row r="112" spans="1:15" s="473" customFormat="1" ht="24.6" customHeight="1" thickBot="1">
      <c r="A112" s="472"/>
      <c r="B112" s="2106" t="s">
        <v>1314</v>
      </c>
      <c r="C112" s="2107"/>
      <c r="D112" s="508"/>
      <c r="E112" s="509">
        <f>SUM(E91:E93)</f>
        <v>6620290</v>
      </c>
      <c r="F112" s="2128">
        <f>SUM(F94:G111)</f>
        <v>6620290</v>
      </c>
      <c r="G112" s="2129"/>
      <c r="H112" s="509">
        <f>SUM(H91:H93)</f>
        <v>6620170</v>
      </c>
      <c r="I112" s="509">
        <f>SUM(I94:I111)</f>
        <v>3905000</v>
      </c>
      <c r="J112" s="509">
        <f>SUM(J91:J93)</f>
        <v>120</v>
      </c>
      <c r="K112" s="554">
        <f>SUM(K94:K111)</f>
        <v>2542290</v>
      </c>
      <c r="N112" s="472"/>
      <c r="O112" s="510"/>
    </row>
    <row r="113" spans="2:12" ht="18.75">
      <c r="B113" s="511"/>
      <c r="C113" s="512"/>
      <c r="D113" s="512"/>
      <c r="E113" s="512"/>
      <c r="F113" s="512"/>
      <c r="G113" s="513"/>
      <c r="H113" s="473"/>
      <c r="I113" s="473"/>
      <c r="J113" s="473"/>
      <c r="K113" s="473"/>
      <c r="L113" s="473"/>
    </row>
  </sheetData>
  <mergeCells count="4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s>
  <phoneticPr fontId="3"/>
  <dataValidations count="6">
    <dataValidation type="list" allowBlank="1" showInputMessage="1" showErrorMessage="1" sqref="C10:C49 E10:E49">
      <formula1>$C$67:$C$86</formula1>
    </dataValidation>
    <dataValidation imeMode="off" allowBlank="1" showInputMessage="1" showErrorMessage="1" sqref="B10:B50 B61 G10:H49 J10:K49"/>
    <dataValidation type="list" allowBlank="1" showInputMessage="1" showErrorMessage="1" prompt="年度を選択" sqref="G3">
      <formula1>"令和7年度,令和8年度,令和9年度,令和10年度,令和11年度"</formula1>
    </dataValidation>
    <dataValidation type="list" allowBlank="1" showInputMessage="1" showErrorMessage="1" sqref="B57:B60">
      <formula1>$I$67:$I$74</formula1>
    </dataValidation>
    <dataValidation type="list" allowBlank="1" showInputMessage="1" showErrorMessage="1" sqref="F10:F49">
      <formula1>Ｉ.金銭出納簿の区分</formula1>
    </dataValidation>
    <dataValidation type="list" allowBlank="1" showInputMessage="1" showErrorMessage="1" sqref="M10:M49">
      <formula1>"○,　"</formula1>
    </dataValidation>
  </dataValidations>
  <printOptions horizontalCentered="1"/>
  <pageMargins left="0.59055118110236227" right="0.59055118110236227" top="0.6692913385826772" bottom="0.59055118110236227" header="0.51181102362204722" footer="0.51181102362204722"/>
  <pageSetup paperSize="9" scale="44" orientation="portrait" r:id="rId1"/>
  <headerFooter alignWithMargins="0"/>
  <rowBreaks count="1" manualBreakCount="1">
    <brk id="64"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Zeros="0" view="pageBreakPreview" zoomScale="69" zoomScaleNormal="100" zoomScaleSheetLayoutView="100" workbookViewId="0">
      <selection activeCell="H24" sqref="H24"/>
    </sheetView>
  </sheetViews>
  <sheetFormatPr defaultColWidth="9" defaultRowHeight="16.5"/>
  <cols>
    <col min="1" max="1" width="1.25" style="454" customWidth="1"/>
    <col min="2" max="2" width="16.375" style="454" customWidth="1"/>
    <col min="3" max="3" width="20.5" style="454" customWidth="1"/>
    <col min="4" max="4" width="6.625" style="454" hidden="1" customWidth="1"/>
    <col min="5" max="5" width="28.5" style="454" customWidth="1"/>
    <col min="6" max="6" width="7.75" style="454" customWidth="1"/>
    <col min="7" max="12" width="20.5" style="454" customWidth="1"/>
    <col min="13" max="13" width="10.875" style="454" customWidth="1"/>
    <col min="14" max="23" width="2.875" style="454" customWidth="1"/>
    <col min="24" max="16384" width="9" style="454"/>
  </cols>
  <sheetData>
    <row r="1" spans="2:14" s="451" customFormat="1" ht="17.25" customHeight="1">
      <c r="B1" s="449" t="s">
        <v>1510</v>
      </c>
      <c r="C1" s="450"/>
      <c r="D1" s="450"/>
      <c r="E1" s="450"/>
      <c r="F1" s="450"/>
      <c r="G1" s="450"/>
      <c r="H1" s="450"/>
      <c r="K1" s="452"/>
    </row>
    <row r="2" spans="2:14" s="451" customFormat="1" ht="17.25" customHeight="1">
      <c r="B2" s="449"/>
      <c r="C2" s="450"/>
      <c r="D2" s="450"/>
      <c r="E2" s="450"/>
      <c r="F2" s="450"/>
      <c r="G2" s="450"/>
      <c r="H2" s="450"/>
      <c r="K2" s="452"/>
    </row>
    <row r="3" spans="2:14" s="451" customFormat="1" ht="17.25" customHeight="1">
      <c r="B3" s="449"/>
      <c r="C3" s="555"/>
      <c r="D3" s="549"/>
      <c r="E3" s="549"/>
      <c r="F3" s="549"/>
      <c r="G3" s="907"/>
      <c r="H3" s="453" t="s">
        <v>1251</v>
      </c>
      <c r="I3" s="453"/>
      <c r="K3" s="452"/>
    </row>
    <row r="4" spans="2:14" s="451" customFormat="1" ht="18.75" customHeight="1">
      <c r="C4" s="549"/>
      <c r="D4" s="549"/>
      <c r="E4" s="549"/>
      <c r="F4" s="549"/>
      <c r="G4" s="2140" t="s">
        <v>2004</v>
      </c>
      <c r="H4" s="2140"/>
      <c r="I4" s="2140"/>
      <c r="K4" s="452" t="s">
        <v>1252</v>
      </c>
      <c r="L4" s="541" t="str">
        <f>はじめに!D5</f>
        <v>あいうえお集落協定</v>
      </c>
    </row>
    <row r="5" spans="2:14" s="451" customFormat="1" ht="18.75" customHeight="1">
      <c r="B5" s="712" t="s">
        <v>1354</v>
      </c>
      <c r="C5" s="549"/>
      <c r="D5" s="549"/>
      <c r="E5" s="549"/>
      <c r="F5" s="549"/>
      <c r="G5" s="453"/>
      <c r="H5" s="453"/>
      <c r="K5" s="452"/>
      <c r="L5" s="556"/>
    </row>
    <row r="6" spans="2:14" s="451" customFormat="1" ht="27" customHeight="1">
      <c r="B6" s="2143" t="s">
        <v>1944</v>
      </c>
      <c r="C6" s="2143"/>
      <c r="D6" s="2143"/>
      <c r="E6" s="2143"/>
      <c r="F6" s="2143"/>
      <c r="G6" s="2143"/>
      <c r="H6" s="2143"/>
      <c r="I6" s="2143"/>
      <c r="J6" s="2143"/>
      <c r="K6" s="2143"/>
      <c r="L6" s="2143"/>
      <c r="M6" s="2143"/>
      <c r="N6" s="2143"/>
    </row>
    <row r="7" spans="2:14" s="451" customFormat="1" ht="32.450000000000003" customHeight="1">
      <c r="B7" s="2143" t="s">
        <v>1943</v>
      </c>
      <c r="C7" s="2143"/>
      <c r="D7" s="2143"/>
      <c r="E7" s="2143"/>
      <c r="F7" s="2143"/>
      <c r="G7" s="2143"/>
      <c r="H7" s="2143"/>
      <c r="I7" s="2143"/>
      <c r="J7" s="2143"/>
      <c r="K7" s="2143"/>
      <c r="L7" s="2143"/>
      <c r="M7" s="2143"/>
      <c r="N7" s="2143"/>
    </row>
    <row r="8" spans="2:14" s="451" customFormat="1" ht="28.5" customHeight="1">
      <c r="B8" s="2144" t="s">
        <v>1352</v>
      </c>
      <c r="C8" s="2144"/>
      <c r="D8" s="2144"/>
      <c r="E8" s="2144"/>
      <c r="F8" s="2144"/>
      <c r="G8" s="2144"/>
      <c r="H8" s="2144"/>
      <c r="I8" s="2144"/>
      <c r="J8" s="2144"/>
      <c r="K8" s="2144"/>
      <c r="L8" s="2144"/>
      <c r="M8" s="2144"/>
      <c r="N8" s="2144"/>
    </row>
    <row r="9" spans="2:14" ht="23.45" customHeight="1">
      <c r="B9" s="713" t="s">
        <v>1253</v>
      </c>
      <c r="C9" s="713" t="s">
        <v>1397</v>
      </c>
      <c r="D9" s="713" t="s">
        <v>1254</v>
      </c>
      <c r="E9" s="714" t="s">
        <v>1401</v>
      </c>
      <c r="F9" s="718" t="s">
        <v>1238</v>
      </c>
      <c r="G9" s="715" t="s">
        <v>1255</v>
      </c>
      <c r="H9" s="716" t="s">
        <v>1256</v>
      </c>
      <c r="I9" s="716" t="s">
        <v>1257</v>
      </c>
      <c r="J9" s="713" t="s">
        <v>1258</v>
      </c>
      <c r="K9" s="713" t="s">
        <v>1402</v>
      </c>
      <c r="L9" s="717" t="s">
        <v>1179</v>
      </c>
      <c r="M9" s="727" t="s">
        <v>1353</v>
      </c>
    </row>
    <row r="10" spans="2:14" ht="38.450000000000003" customHeight="1">
      <c r="B10" s="901">
        <v>44287</v>
      </c>
      <c r="C10" s="902" t="s">
        <v>1355</v>
      </c>
      <c r="D10" s="903">
        <f>MONTH('金銭出納簿（今年度）（参考）'!$B10)</f>
        <v>4</v>
      </c>
      <c r="E10" s="904" t="s">
        <v>1259</v>
      </c>
      <c r="F10" s="719"/>
      <c r="G10" s="899">
        <v>1800000</v>
      </c>
      <c r="H10" s="900">
        <v>0</v>
      </c>
      <c r="I10" s="455">
        <f>G10-H10</f>
        <v>1800000</v>
      </c>
      <c r="J10" s="898"/>
      <c r="K10" s="898"/>
      <c r="L10" s="897" t="s">
        <v>1260</v>
      </c>
      <c r="M10" s="728"/>
    </row>
    <row r="11" spans="2:14" ht="19.149999999999999" customHeight="1">
      <c r="B11" s="901">
        <v>44287</v>
      </c>
      <c r="C11" s="902" t="s">
        <v>1357</v>
      </c>
      <c r="D11" s="903">
        <f>MONTH('金銭出納簿（今年度）（参考）'!$B11)</f>
        <v>4</v>
      </c>
      <c r="E11" s="904" t="s">
        <v>1261</v>
      </c>
      <c r="F11" s="720"/>
      <c r="G11" s="899">
        <v>130</v>
      </c>
      <c r="H11" s="900">
        <v>0</v>
      </c>
      <c r="I11" s="455">
        <f>I10+$G11-$H11</f>
        <v>1800130</v>
      </c>
      <c r="J11" s="898"/>
      <c r="K11" s="898"/>
      <c r="L11" s="897"/>
      <c r="M11" s="728"/>
    </row>
    <row r="12" spans="2:14" ht="19.149999999999999" customHeight="1">
      <c r="B12" s="905">
        <v>44301</v>
      </c>
      <c r="C12" s="902" t="s">
        <v>1361</v>
      </c>
      <c r="D12" s="903">
        <f>MONTH('金銭出納簿（今年度）（参考）'!$B12)</f>
        <v>4</v>
      </c>
      <c r="E12" s="904" t="s">
        <v>1262</v>
      </c>
      <c r="F12" s="721"/>
      <c r="G12" s="899"/>
      <c r="H12" s="900">
        <v>5000</v>
      </c>
      <c r="I12" s="455">
        <f t="shared" ref="I12:I49" si="0">I11+$G12-$H12</f>
        <v>1795130</v>
      </c>
      <c r="J12" s="898"/>
      <c r="K12" s="898"/>
      <c r="L12" s="897"/>
      <c r="M12" s="728"/>
    </row>
    <row r="13" spans="2:14" ht="19.5" customHeight="1">
      <c r="B13" s="901">
        <v>44319</v>
      </c>
      <c r="C13" s="902" t="s">
        <v>1369</v>
      </c>
      <c r="D13" s="903">
        <f>MONTH('金銭出納簿（今年度）（参考）'!$B13)</f>
        <v>5</v>
      </c>
      <c r="E13" s="904" t="s">
        <v>1263</v>
      </c>
      <c r="F13" s="720"/>
      <c r="G13" s="899"/>
      <c r="H13" s="900">
        <v>30000</v>
      </c>
      <c r="I13" s="455">
        <f t="shared" si="0"/>
        <v>1765130</v>
      </c>
      <c r="J13" s="898">
        <v>1</v>
      </c>
      <c r="K13" s="898"/>
      <c r="L13" s="897"/>
      <c r="M13" s="728"/>
    </row>
    <row r="14" spans="2:14" ht="36.6" customHeight="1">
      <c r="B14" s="905">
        <v>43985</v>
      </c>
      <c r="C14" s="902" t="s">
        <v>1361</v>
      </c>
      <c r="D14" s="903">
        <f>MONTH('金銭出納簿（今年度）（参考）'!$B14)</f>
        <v>6</v>
      </c>
      <c r="E14" s="904" t="s">
        <v>1264</v>
      </c>
      <c r="F14" s="720"/>
      <c r="G14" s="899"/>
      <c r="H14" s="900">
        <v>300000</v>
      </c>
      <c r="I14" s="455">
        <f t="shared" si="0"/>
        <v>1465130</v>
      </c>
      <c r="J14" s="898">
        <v>2</v>
      </c>
      <c r="K14" s="898"/>
      <c r="L14" s="897" t="s">
        <v>1265</v>
      </c>
      <c r="M14" s="728"/>
    </row>
    <row r="15" spans="2:14" ht="19.5" customHeight="1">
      <c r="B15" s="905">
        <v>43989</v>
      </c>
      <c r="C15" s="902" t="s">
        <v>1363</v>
      </c>
      <c r="D15" s="903">
        <f>MONTH('金銭出納簿（今年度）（参考）'!$B15)</f>
        <v>6</v>
      </c>
      <c r="E15" s="904" t="s">
        <v>1266</v>
      </c>
      <c r="F15" s="720"/>
      <c r="G15" s="899"/>
      <c r="H15" s="900">
        <v>60000</v>
      </c>
      <c r="I15" s="455">
        <f t="shared" si="0"/>
        <v>1405130</v>
      </c>
      <c r="J15" s="898">
        <v>3</v>
      </c>
      <c r="K15" s="898"/>
      <c r="L15" s="897"/>
      <c r="M15" s="728"/>
    </row>
    <row r="16" spans="2:14" ht="19.5" customHeight="1">
      <c r="B16" s="905">
        <v>44013</v>
      </c>
      <c r="C16" s="902" t="s">
        <v>1365</v>
      </c>
      <c r="D16" s="903">
        <f>MONTH('金銭出納簿（今年度）（参考）'!$B16)</f>
        <v>7</v>
      </c>
      <c r="E16" s="904" t="s">
        <v>738</v>
      </c>
      <c r="F16" s="722"/>
      <c r="G16" s="899"/>
      <c r="H16" s="900">
        <v>60000</v>
      </c>
      <c r="I16" s="455">
        <f t="shared" si="0"/>
        <v>1345130</v>
      </c>
      <c r="J16" s="898">
        <v>4</v>
      </c>
      <c r="K16" s="898"/>
      <c r="L16" s="897"/>
      <c r="M16" s="728"/>
    </row>
    <row r="17" spans="2:13" ht="19.5" customHeight="1">
      <c r="B17" s="905">
        <v>44046</v>
      </c>
      <c r="C17" s="902" t="s">
        <v>1361</v>
      </c>
      <c r="D17" s="903">
        <f>MONTH('金銭出納簿（今年度）（参考）'!$B17)</f>
        <v>8</v>
      </c>
      <c r="E17" s="904" t="s">
        <v>1267</v>
      </c>
      <c r="F17" s="720"/>
      <c r="G17" s="899"/>
      <c r="H17" s="900">
        <v>100000</v>
      </c>
      <c r="I17" s="455">
        <f t="shared" si="0"/>
        <v>1245130</v>
      </c>
      <c r="J17" s="898">
        <v>5</v>
      </c>
      <c r="K17" s="898"/>
      <c r="L17" s="897"/>
      <c r="M17" s="728"/>
    </row>
    <row r="18" spans="2:13" ht="19.5" customHeight="1">
      <c r="B18" s="905">
        <v>44051</v>
      </c>
      <c r="C18" s="902" t="s">
        <v>1360</v>
      </c>
      <c r="D18" s="906">
        <f>MONTH('金銭出納簿（今年度）（参考）'!$B18)</f>
        <v>8</v>
      </c>
      <c r="E18" s="904" t="s">
        <v>1268</v>
      </c>
      <c r="F18" s="720"/>
      <c r="G18" s="899"/>
      <c r="H18" s="900">
        <v>50000</v>
      </c>
      <c r="I18" s="455">
        <f t="shared" si="0"/>
        <v>1195130</v>
      </c>
      <c r="J18" s="898">
        <v>6</v>
      </c>
      <c r="K18" s="898"/>
      <c r="L18" s="897"/>
      <c r="M18" s="728"/>
    </row>
    <row r="19" spans="2:13" ht="19.5" customHeight="1">
      <c r="B19" s="905">
        <v>44075</v>
      </c>
      <c r="C19" s="902" t="s">
        <v>1365</v>
      </c>
      <c r="D19" s="903">
        <f>MONTH('金銭出納簿（今年度）（参考）'!$B19)</f>
        <v>9</v>
      </c>
      <c r="E19" s="904" t="s">
        <v>1269</v>
      </c>
      <c r="F19" s="720"/>
      <c r="G19" s="899"/>
      <c r="H19" s="900">
        <v>120000</v>
      </c>
      <c r="I19" s="455">
        <f t="shared" si="0"/>
        <v>1075130</v>
      </c>
      <c r="J19" s="898">
        <v>7</v>
      </c>
      <c r="K19" s="898"/>
      <c r="L19" s="897"/>
      <c r="M19" s="728"/>
    </row>
    <row r="20" spans="2:13" ht="19.5" customHeight="1">
      <c r="B20" s="905">
        <v>44089</v>
      </c>
      <c r="C20" s="902" t="s">
        <v>1357</v>
      </c>
      <c r="D20" s="903">
        <f>MONTH('金銭出納簿（今年度）（参考）'!$B20)</f>
        <v>9</v>
      </c>
      <c r="E20" s="904" t="s">
        <v>1266</v>
      </c>
      <c r="F20" s="720"/>
      <c r="G20" s="899">
        <v>20000</v>
      </c>
      <c r="H20" s="900"/>
      <c r="I20" s="455">
        <f t="shared" si="0"/>
        <v>1095130</v>
      </c>
      <c r="J20" s="898">
        <v>8</v>
      </c>
      <c r="K20" s="898"/>
      <c r="L20" s="897"/>
      <c r="M20" s="728"/>
    </row>
    <row r="21" spans="2:13" ht="19.5" customHeight="1">
      <c r="B21" s="905">
        <v>44099</v>
      </c>
      <c r="C21" s="902" t="s">
        <v>1367</v>
      </c>
      <c r="D21" s="903">
        <f>MONTH('金銭出納簿（今年度）（参考）'!$B21)</f>
        <v>9</v>
      </c>
      <c r="E21" s="904" t="s">
        <v>1270</v>
      </c>
      <c r="F21" s="720"/>
      <c r="G21" s="899"/>
      <c r="H21" s="900">
        <v>400000</v>
      </c>
      <c r="I21" s="455">
        <f t="shared" si="0"/>
        <v>695130</v>
      </c>
      <c r="J21" s="898" t="s">
        <v>1271</v>
      </c>
      <c r="K21" s="898"/>
      <c r="L21" s="897"/>
      <c r="M21" s="728"/>
    </row>
    <row r="22" spans="2:13" ht="19.5" customHeight="1">
      <c r="B22" s="905">
        <v>44105</v>
      </c>
      <c r="C22" s="902" t="s">
        <v>1357</v>
      </c>
      <c r="D22" s="903">
        <f>MONTH('金銭出納簿（今年度）（参考）'!$B22)</f>
        <v>10</v>
      </c>
      <c r="E22" s="904" t="s">
        <v>1261</v>
      </c>
      <c r="F22" s="720"/>
      <c r="G22" s="899">
        <v>40</v>
      </c>
      <c r="H22" s="900">
        <v>0</v>
      </c>
      <c r="I22" s="455">
        <f t="shared" si="0"/>
        <v>695170</v>
      </c>
      <c r="J22" s="898"/>
      <c r="K22" s="898"/>
      <c r="L22" s="897"/>
      <c r="M22" s="728"/>
    </row>
    <row r="23" spans="2:13" ht="19.5" customHeight="1">
      <c r="B23" s="905">
        <v>44105</v>
      </c>
      <c r="C23" s="902" t="s">
        <v>1375</v>
      </c>
      <c r="D23" s="903">
        <f>MONTH('金銭出納簿（今年度）（参考）'!$B23)</f>
        <v>10</v>
      </c>
      <c r="E23" s="904" t="s">
        <v>1272</v>
      </c>
      <c r="F23" s="720"/>
      <c r="G23" s="899"/>
      <c r="H23" s="900">
        <v>60000</v>
      </c>
      <c r="I23" s="455">
        <f t="shared" si="0"/>
        <v>635170</v>
      </c>
      <c r="J23" s="898">
        <v>11</v>
      </c>
      <c r="K23" s="898"/>
      <c r="L23" s="897"/>
      <c r="M23" s="728"/>
    </row>
    <row r="24" spans="2:13" ht="19.5" customHeight="1">
      <c r="B24" s="905">
        <v>44150</v>
      </c>
      <c r="C24" s="902" t="s">
        <v>1356</v>
      </c>
      <c r="D24" s="903">
        <f>MONTH('金銭出納簿（今年度）（参考）'!$B24)</f>
        <v>11</v>
      </c>
      <c r="E24" s="904" t="s">
        <v>1273</v>
      </c>
      <c r="F24" s="720"/>
      <c r="G24" s="899">
        <v>4800000</v>
      </c>
      <c r="H24" s="900">
        <v>0</v>
      </c>
      <c r="I24" s="455">
        <f t="shared" si="0"/>
        <v>5435170</v>
      </c>
      <c r="J24" s="898"/>
      <c r="K24" s="898"/>
      <c r="L24" s="897"/>
      <c r="M24" s="728"/>
    </row>
    <row r="25" spans="2:13" ht="19.5" customHeight="1">
      <c r="B25" s="905">
        <v>44165</v>
      </c>
      <c r="C25" s="902" t="s">
        <v>1358</v>
      </c>
      <c r="D25" s="903">
        <f>MONTH('金銭出納簿（今年度）（参考）'!$B25)</f>
        <v>11</v>
      </c>
      <c r="E25" s="904" t="s">
        <v>1274</v>
      </c>
      <c r="F25" s="720"/>
      <c r="G25" s="899"/>
      <c r="H25" s="900">
        <v>2400000</v>
      </c>
      <c r="I25" s="455">
        <f t="shared" si="0"/>
        <v>3035170</v>
      </c>
      <c r="J25" s="898" t="s">
        <v>1275</v>
      </c>
      <c r="K25" s="898"/>
      <c r="L25" s="897"/>
      <c r="M25" s="728"/>
    </row>
    <row r="26" spans="2:13" ht="19.5" customHeight="1">
      <c r="B26" s="905">
        <v>44530</v>
      </c>
      <c r="C26" s="902" t="s">
        <v>1359</v>
      </c>
      <c r="D26" s="903">
        <f>MONTH('金銭出納簿（今年度）（参考）'!$B26)</f>
        <v>11</v>
      </c>
      <c r="E26" s="904" t="s">
        <v>1274</v>
      </c>
      <c r="F26" s="720"/>
      <c r="G26" s="899"/>
      <c r="H26" s="900">
        <v>100000</v>
      </c>
      <c r="I26" s="455">
        <f t="shared" si="0"/>
        <v>2935170</v>
      </c>
      <c r="J26" s="898" t="s">
        <v>1275</v>
      </c>
      <c r="K26" s="898"/>
      <c r="L26" s="897"/>
      <c r="M26" s="728"/>
    </row>
    <row r="27" spans="2:13" ht="19.5" customHeight="1">
      <c r="B27" s="905">
        <v>44530</v>
      </c>
      <c r="C27" s="902" t="s">
        <v>1363</v>
      </c>
      <c r="D27" s="903">
        <f>MONTH('金銭出納簿（今年度）（参考）'!$B27)</f>
        <v>11</v>
      </c>
      <c r="E27" s="904" t="s">
        <v>1276</v>
      </c>
      <c r="F27" s="720"/>
      <c r="G27" s="899"/>
      <c r="H27" s="900">
        <v>20000</v>
      </c>
      <c r="I27" s="455">
        <f t="shared" si="0"/>
        <v>2915170</v>
      </c>
      <c r="J27" s="898"/>
      <c r="K27" s="898"/>
      <c r="L27" s="897"/>
      <c r="M27" s="728"/>
    </row>
    <row r="28" spans="2:13" ht="19.5" customHeight="1">
      <c r="B28" s="905">
        <v>44166</v>
      </c>
      <c r="C28" s="902" t="s">
        <v>1360</v>
      </c>
      <c r="D28" s="903">
        <f>MONTH('金銭出納簿（今年度）（参考）'!$B28)</f>
        <v>12</v>
      </c>
      <c r="E28" s="904" t="s">
        <v>1274</v>
      </c>
      <c r="F28" s="719"/>
      <c r="G28" s="899"/>
      <c r="H28" s="900">
        <v>200000</v>
      </c>
      <c r="I28" s="455">
        <f t="shared" si="0"/>
        <v>2715170</v>
      </c>
      <c r="J28" s="898" t="s">
        <v>1277</v>
      </c>
      <c r="K28" s="898"/>
      <c r="L28" s="897"/>
      <c r="M28" s="728"/>
    </row>
    <row r="29" spans="2:13" ht="19.5" customHeight="1">
      <c r="B29" s="905">
        <v>44197</v>
      </c>
      <c r="C29" s="902" t="s">
        <v>1363</v>
      </c>
      <c r="D29" s="903">
        <f>MONTH('金銭出納簿（今年度）（参考）'!$B29)</f>
        <v>1</v>
      </c>
      <c r="E29" s="904" t="s">
        <v>1276</v>
      </c>
      <c r="F29" s="720"/>
      <c r="G29" s="899"/>
      <c r="H29" s="900">
        <v>40000</v>
      </c>
      <c r="I29" s="455">
        <f t="shared" si="0"/>
        <v>2675170</v>
      </c>
      <c r="J29" s="898">
        <v>58</v>
      </c>
      <c r="K29" s="898"/>
      <c r="L29" s="897"/>
      <c r="M29" s="728"/>
    </row>
    <row r="30" spans="2:13" ht="19.5" customHeight="1">
      <c r="B30" s="905">
        <v>44208</v>
      </c>
      <c r="C30" s="902" t="s">
        <v>1361</v>
      </c>
      <c r="D30" s="903">
        <f>MONTH('金銭出納簿（今年度）（参考）'!$B30)</f>
        <v>1</v>
      </c>
      <c r="E30" s="904" t="s">
        <v>1278</v>
      </c>
      <c r="F30" s="721"/>
      <c r="G30" s="899"/>
      <c r="H30" s="900">
        <v>200000</v>
      </c>
      <c r="I30" s="455">
        <f t="shared" si="0"/>
        <v>2475170</v>
      </c>
      <c r="J30" s="898">
        <v>59</v>
      </c>
      <c r="K30" s="898"/>
      <c r="L30" s="897"/>
      <c r="M30" s="728"/>
    </row>
    <row r="31" spans="2:13" ht="19.5" customHeight="1">
      <c r="B31" s="905">
        <v>44209</v>
      </c>
      <c r="C31" s="902" t="s">
        <v>1365</v>
      </c>
      <c r="D31" s="903">
        <f>MONTH('金銭出納簿（今年度）（参考）'!$B31)</f>
        <v>1</v>
      </c>
      <c r="E31" s="904" t="s">
        <v>1279</v>
      </c>
      <c r="F31" s="720"/>
      <c r="G31" s="899"/>
      <c r="H31" s="900">
        <v>200000</v>
      </c>
      <c r="I31" s="455">
        <f t="shared" si="0"/>
        <v>2275170</v>
      </c>
      <c r="J31" s="898">
        <v>60</v>
      </c>
      <c r="K31" s="898"/>
      <c r="L31" s="897"/>
      <c r="M31" s="728"/>
    </row>
    <row r="32" spans="2:13" ht="19.5" customHeight="1">
      <c r="B32" s="905">
        <v>44198</v>
      </c>
      <c r="C32" s="902" t="s">
        <v>1357</v>
      </c>
      <c r="D32" s="903">
        <f>MONTH('金銭出納簿（今年度）（参考）'!$B32)</f>
        <v>1</v>
      </c>
      <c r="E32" s="904" t="s">
        <v>1261</v>
      </c>
      <c r="F32" s="720"/>
      <c r="G32" s="899">
        <v>120</v>
      </c>
      <c r="H32" s="900"/>
      <c r="I32" s="455">
        <f t="shared" si="0"/>
        <v>2275290</v>
      </c>
      <c r="J32" s="898"/>
      <c r="K32" s="898"/>
      <c r="L32" s="897"/>
      <c r="M32" s="728"/>
    </row>
    <row r="33" spans="2:13" ht="19.5" customHeight="1">
      <c r="B33" s="905">
        <v>44212</v>
      </c>
      <c r="C33" s="902" t="s">
        <v>1387</v>
      </c>
      <c r="D33" s="903">
        <f>MONTH('金銭出納簿（今年度）（参考）'!$B33)</f>
        <v>1</v>
      </c>
      <c r="E33" s="904" t="s">
        <v>1280</v>
      </c>
      <c r="F33" s="720"/>
      <c r="G33" s="899"/>
      <c r="H33" s="900">
        <v>50000</v>
      </c>
      <c r="I33" s="455">
        <f t="shared" si="0"/>
        <v>2225290</v>
      </c>
      <c r="J33" s="898">
        <v>61</v>
      </c>
      <c r="K33" s="898"/>
      <c r="L33" s="897"/>
      <c r="M33" s="728"/>
    </row>
    <row r="34" spans="2:13" ht="19.5" customHeight="1">
      <c r="B34" s="905">
        <v>44213</v>
      </c>
      <c r="C34" s="902" t="s">
        <v>1377</v>
      </c>
      <c r="D34" s="903">
        <f>MONTH('金銭出納簿（今年度）（参考）'!$B34)</f>
        <v>1</v>
      </c>
      <c r="E34" s="904" t="s">
        <v>1280</v>
      </c>
      <c r="F34" s="722"/>
      <c r="G34" s="899"/>
      <c r="H34" s="900">
        <v>50001</v>
      </c>
      <c r="I34" s="455">
        <f t="shared" si="0"/>
        <v>2175289</v>
      </c>
      <c r="J34" s="898">
        <v>62</v>
      </c>
      <c r="K34" s="898"/>
      <c r="L34" s="897"/>
      <c r="M34" s="728"/>
    </row>
    <row r="35" spans="2:13" ht="19.5" customHeight="1">
      <c r="B35" s="905">
        <v>44228</v>
      </c>
      <c r="C35" s="902" t="s">
        <v>1381</v>
      </c>
      <c r="D35" s="903">
        <f>MONTH('金銭出納簿（今年度）（参考）'!$B35)</f>
        <v>2</v>
      </c>
      <c r="E35" s="904" t="s">
        <v>1282</v>
      </c>
      <c r="F35" s="720"/>
      <c r="G35" s="899"/>
      <c r="H35" s="900">
        <v>2000</v>
      </c>
      <c r="I35" s="455">
        <f t="shared" si="0"/>
        <v>2173289</v>
      </c>
      <c r="J35" s="898">
        <v>63</v>
      </c>
      <c r="K35" s="898"/>
      <c r="L35" s="897"/>
      <c r="M35" s="728"/>
    </row>
    <row r="36" spans="2:13" ht="19.5" customHeight="1">
      <c r="B36" s="905">
        <v>44229</v>
      </c>
      <c r="C36" s="902" t="s">
        <v>1385</v>
      </c>
      <c r="D36" s="903">
        <f>MONTH('金銭出納簿（今年度）（参考）'!$B36)</f>
        <v>2</v>
      </c>
      <c r="E36" s="904" t="s">
        <v>1283</v>
      </c>
      <c r="F36" s="720"/>
      <c r="G36" s="899"/>
      <c r="H36" s="900">
        <v>100000</v>
      </c>
      <c r="I36" s="455">
        <f t="shared" si="0"/>
        <v>2073289</v>
      </c>
      <c r="J36" s="898">
        <v>64</v>
      </c>
      <c r="K36" s="898"/>
      <c r="L36" s="897"/>
      <c r="M36" s="728"/>
    </row>
    <row r="37" spans="2:13" ht="19.5" customHeight="1">
      <c r="B37" s="905">
        <v>44230</v>
      </c>
      <c r="C37" s="902" t="s">
        <v>1371</v>
      </c>
      <c r="D37" s="903">
        <f>MONTH('金銭出納簿（今年度）（参考）'!$B37)</f>
        <v>2</v>
      </c>
      <c r="E37" s="904" t="s">
        <v>1284</v>
      </c>
      <c r="F37" s="720"/>
      <c r="G37" s="899"/>
      <c r="H37" s="900">
        <v>100000</v>
      </c>
      <c r="I37" s="455">
        <f t="shared" si="0"/>
        <v>1973289</v>
      </c>
      <c r="J37" s="898">
        <v>65</v>
      </c>
      <c r="K37" s="898"/>
      <c r="L37" s="897"/>
      <c r="M37" s="728"/>
    </row>
    <row r="38" spans="2:13" ht="19.5" customHeight="1">
      <c r="B38" s="905">
        <v>44232</v>
      </c>
      <c r="C38" s="902" t="s">
        <v>1383</v>
      </c>
      <c r="D38" s="903">
        <f>MONTH('金銭出納簿（今年度）（参考）'!$B38)</f>
        <v>2</v>
      </c>
      <c r="E38" s="904" t="s">
        <v>1285</v>
      </c>
      <c r="F38" s="720"/>
      <c r="G38" s="899"/>
      <c r="H38" s="900">
        <v>50000</v>
      </c>
      <c r="I38" s="455">
        <f t="shared" si="0"/>
        <v>1923289</v>
      </c>
      <c r="J38" s="898">
        <v>66</v>
      </c>
      <c r="K38" s="898"/>
      <c r="L38" s="897"/>
      <c r="M38" s="728"/>
    </row>
    <row r="39" spans="2:13" ht="19.5" customHeight="1">
      <c r="B39" s="905">
        <v>44258</v>
      </c>
      <c r="C39" s="902" t="s">
        <v>1361</v>
      </c>
      <c r="D39" s="903">
        <f>MONTH('金銭出納簿（今年度）（参考）'!$B39)</f>
        <v>3</v>
      </c>
      <c r="E39" s="904" t="s">
        <v>1280</v>
      </c>
      <c r="F39" s="720"/>
      <c r="G39" s="899"/>
      <c r="H39" s="900">
        <v>50000</v>
      </c>
      <c r="I39" s="455">
        <f t="shared" si="0"/>
        <v>1873289</v>
      </c>
      <c r="J39" s="898">
        <v>67</v>
      </c>
      <c r="K39" s="898"/>
      <c r="L39" s="897"/>
      <c r="M39" s="728"/>
    </row>
    <row r="40" spans="2:13" ht="19.5" customHeight="1">
      <c r="B40" s="905">
        <v>44258</v>
      </c>
      <c r="C40" s="902" t="s">
        <v>1387</v>
      </c>
      <c r="D40" s="903">
        <f>MONTH('金銭出納簿（今年度）（参考）'!$B40)</f>
        <v>3</v>
      </c>
      <c r="E40" s="904" t="s">
        <v>1286</v>
      </c>
      <c r="F40" s="720"/>
      <c r="G40" s="899"/>
      <c r="H40" s="900">
        <v>20000</v>
      </c>
      <c r="I40" s="455">
        <f t="shared" si="0"/>
        <v>1853289</v>
      </c>
      <c r="J40" s="898">
        <v>68</v>
      </c>
      <c r="K40" s="898"/>
      <c r="L40" s="897"/>
      <c r="M40" s="728"/>
    </row>
    <row r="41" spans="2:13" ht="19.5" customHeight="1">
      <c r="B41" s="905">
        <v>44258</v>
      </c>
      <c r="C41" s="902" t="s">
        <v>1387</v>
      </c>
      <c r="D41" s="903">
        <f>MONTH('金銭出納簿（今年度）（参考）'!$B41)</f>
        <v>3</v>
      </c>
      <c r="E41" s="904" t="s">
        <v>1287</v>
      </c>
      <c r="F41" s="720"/>
      <c r="G41" s="899"/>
      <c r="H41" s="900">
        <v>3000</v>
      </c>
      <c r="I41" s="455">
        <f t="shared" si="0"/>
        <v>1850289</v>
      </c>
      <c r="J41" s="898">
        <v>69</v>
      </c>
      <c r="K41" s="898"/>
      <c r="L41" s="897"/>
      <c r="M41" s="728"/>
    </row>
    <row r="42" spans="2:13" ht="19.5" customHeight="1">
      <c r="B42" s="905">
        <v>44286</v>
      </c>
      <c r="C42" s="902" t="s">
        <v>1358</v>
      </c>
      <c r="D42" s="903">
        <f>MONTH('金銭出納簿（今年度）（参考）'!$B42)</f>
        <v>3</v>
      </c>
      <c r="E42" s="904" t="s">
        <v>1274</v>
      </c>
      <c r="F42" s="720"/>
      <c r="G42" s="899"/>
      <c r="H42" s="900">
        <v>150000</v>
      </c>
      <c r="I42" s="455">
        <f t="shared" si="0"/>
        <v>1700289</v>
      </c>
      <c r="J42" s="898">
        <v>70</v>
      </c>
      <c r="K42" s="898"/>
      <c r="L42" s="897"/>
      <c r="M42" s="728"/>
    </row>
    <row r="43" spans="2:13" ht="19.5" customHeight="1">
      <c r="B43" s="905"/>
      <c r="C43" s="902"/>
      <c r="D43" s="903">
        <f>MONTH('金銭出納簿（今年度）（参考）'!$B43)</f>
        <v>1</v>
      </c>
      <c r="E43" s="904"/>
      <c r="F43" s="720"/>
      <c r="G43" s="899"/>
      <c r="H43" s="900"/>
      <c r="I43" s="455">
        <f t="shared" si="0"/>
        <v>1700289</v>
      </c>
      <c r="J43" s="898"/>
      <c r="K43" s="898"/>
      <c r="L43" s="897"/>
      <c r="M43" s="728"/>
    </row>
    <row r="44" spans="2:13" ht="19.5" customHeight="1">
      <c r="B44" s="905"/>
      <c r="C44" s="902"/>
      <c r="D44" s="903">
        <f>MONTH('金銭出納簿（今年度）（参考）'!$B44)</f>
        <v>1</v>
      </c>
      <c r="E44" s="904"/>
      <c r="F44" s="720"/>
      <c r="G44" s="899"/>
      <c r="H44" s="900"/>
      <c r="I44" s="455">
        <f t="shared" si="0"/>
        <v>1700289</v>
      </c>
      <c r="J44" s="898"/>
      <c r="K44" s="898"/>
      <c r="L44" s="897"/>
      <c r="M44" s="728"/>
    </row>
    <row r="45" spans="2:13" ht="19.5" customHeight="1">
      <c r="B45" s="905"/>
      <c r="C45" s="902"/>
      <c r="D45" s="903">
        <f>MONTH('金銭出納簿（今年度）（参考）'!$B45)</f>
        <v>1</v>
      </c>
      <c r="E45" s="904"/>
      <c r="F45" s="720"/>
      <c r="G45" s="899"/>
      <c r="H45" s="900"/>
      <c r="I45" s="455">
        <f t="shared" si="0"/>
        <v>1700289</v>
      </c>
      <c r="J45" s="898"/>
      <c r="K45" s="898"/>
      <c r="L45" s="897"/>
      <c r="M45" s="728"/>
    </row>
    <row r="46" spans="2:13" ht="19.5" customHeight="1">
      <c r="B46" s="905"/>
      <c r="C46" s="902"/>
      <c r="D46" s="903">
        <f>MONTH('金銭出納簿（今年度）（参考）'!$B46)</f>
        <v>1</v>
      </c>
      <c r="E46" s="904"/>
      <c r="F46" s="720"/>
      <c r="G46" s="899"/>
      <c r="H46" s="900"/>
      <c r="I46" s="455">
        <f t="shared" si="0"/>
        <v>1700289</v>
      </c>
      <c r="J46" s="898"/>
      <c r="K46" s="898"/>
      <c r="L46" s="897"/>
      <c r="M46" s="728"/>
    </row>
    <row r="47" spans="2:13" ht="19.5" customHeight="1">
      <c r="B47" s="905"/>
      <c r="C47" s="902"/>
      <c r="D47" s="903">
        <f>MONTH('金銭出納簿（今年度）（参考）'!$B47)</f>
        <v>1</v>
      </c>
      <c r="E47" s="904"/>
      <c r="F47" s="720"/>
      <c r="G47" s="899"/>
      <c r="H47" s="900"/>
      <c r="I47" s="455">
        <f t="shared" si="0"/>
        <v>1700289</v>
      </c>
      <c r="J47" s="898"/>
      <c r="K47" s="898"/>
      <c r="L47" s="897"/>
      <c r="M47" s="728"/>
    </row>
    <row r="48" spans="2:13" ht="19.5" customHeight="1">
      <c r="B48" s="905"/>
      <c r="C48" s="902"/>
      <c r="D48" s="903">
        <f>MONTH('金銭出納簿（今年度）（参考）'!$B48)</f>
        <v>1</v>
      </c>
      <c r="E48" s="904"/>
      <c r="F48" s="720"/>
      <c r="G48" s="899"/>
      <c r="H48" s="900"/>
      <c r="I48" s="455">
        <f t="shared" si="0"/>
        <v>1700289</v>
      </c>
      <c r="J48" s="898"/>
      <c r="K48" s="898"/>
      <c r="L48" s="897"/>
      <c r="M48" s="728"/>
    </row>
    <row r="49" spans="2:13" ht="19.5" customHeight="1">
      <c r="B49" s="905"/>
      <c r="C49" s="902"/>
      <c r="D49" s="903">
        <f>MONTH('金銭出納簿（今年度）（参考）'!$B49)</f>
        <v>1</v>
      </c>
      <c r="E49" s="904"/>
      <c r="F49" s="720"/>
      <c r="G49" s="899"/>
      <c r="H49" s="900"/>
      <c r="I49" s="455">
        <f t="shared" si="0"/>
        <v>1700289</v>
      </c>
      <c r="J49" s="898"/>
      <c r="K49" s="898"/>
      <c r="L49" s="897"/>
      <c r="M49" s="728"/>
    </row>
    <row r="50" spans="2:13" ht="19.5" customHeight="1" thickBot="1">
      <c r="B50" s="2114" t="s">
        <v>1288</v>
      </c>
      <c r="C50" s="2115"/>
      <c r="D50" s="2115"/>
      <c r="E50" s="2115"/>
      <c r="F50" s="2115"/>
      <c r="G50" s="2115"/>
      <c r="H50" s="2115"/>
      <c r="I50" s="2115"/>
      <c r="J50" s="2115"/>
      <c r="K50" s="2115"/>
      <c r="L50" s="2115"/>
      <c r="M50" s="2115"/>
    </row>
    <row r="51" spans="2:13" ht="19.5" customHeight="1" thickTop="1">
      <c r="B51" s="2150" t="s">
        <v>1289</v>
      </c>
      <c r="C51" s="2151"/>
      <c r="D51" s="2151"/>
      <c r="E51" s="2152"/>
      <c r="F51" s="563"/>
      <c r="G51" s="548">
        <f>SUM($G$10:$G$50)</f>
        <v>6620290</v>
      </c>
      <c r="H51" s="456">
        <f>SUM($H$10:$H$50)</f>
        <v>4920001</v>
      </c>
      <c r="I51" s="456">
        <f>G51-H51</f>
        <v>1700289</v>
      </c>
      <c r="J51" s="457"/>
      <c r="K51" s="458"/>
      <c r="L51" s="459"/>
      <c r="M51" s="731"/>
    </row>
    <row r="52" spans="2:13" ht="14.25" customHeight="1">
      <c r="B52" s="460" t="s">
        <v>1290</v>
      </c>
      <c r="C52" s="461"/>
      <c r="D52" s="461"/>
      <c r="E52" s="461"/>
      <c r="F52" s="461"/>
      <c r="G52" s="462"/>
      <c r="H52" s="463"/>
      <c r="I52" s="464"/>
      <c r="J52" s="464"/>
      <c r="K52" s="464"/>
    </row>
    <row r="53" spans="2:13" ht="19.149999999999999" customHeight="1">
      <c r="B53" s="465"/>
      <c r="C53" s="465"/>
      <c r="D53" s="465"/>
      <c r="E53" s="465"/>
      <c r="F53" s="465"/>
      <c r="G53" s="465"/>
      <c r="H53" s="465"/>
      <c r="I53" s="465"/>
      <c r="J53" s="465"/>
      <c r="K53" s="465"/>
    </row>
    <row r="54" spans="2:13" ht="19.149999999999999" customHeight="1">
      <c r="B54" s="466" t="s">
        <v>1291</v>
      </c>
      <c r="C54" s="465"/>
      <c r="D54" s="465"/>
      <c r="E54" s="465"/>
      <c r="F54" s="465"/>
      <c r="G54" s="465"/>
      <c r="H54" s="465"/>
      <c r="I54" s="465"/>
      <c r="J54" s="465"/>
      <c r="K54" s="465"/>
    </row>
    <row r="55" spans="2:13" ht="19.149999999999999" customHeight="1">
      <c r="B55" s="561" t="s">
        <v>1403</v>
      </c>
      <c r="C55" s="465"/>
      <c r="D55" s="465"/>
      <c r="E55" s="465"/>
      <c r="F55" s="465"/>
      <c r="G55" s="465"/>
      <c r="H55" s="465"/>
      <c r="I55" s="465"/>
      <c r="J55" s="465"/>
      <c r="K55" s="465"/>
    </row>
    <row r="56" spans="2:13" ht="19.149999999999999" customHeight="1">
      <c r="B56" s="2108" t="s">
        <v>1292</v>
      </c>
      <c r="C56" s="2109"/>
      <c r="D56" s="468"/>
      <c r="E56" s="467" t="s">
        <v>1293</v>
      </c>
      <c r="F56" s="2134" t="s">
        <v>1294</v>
      </c>
      <c r="G56" s="2135"/>
      <c r="H56" s="557"/>
      <c r="I56" s="557"/>
      <c r="J56" s="557"/>
      <c r="K56" s="469" t="s">
        <v>1295</v>
      </c>
    </row>
    <row r="57" spans="2:13" ht="19.149999999999999" customHeight="1">
      <c r="B57" s="2110" t="s">
        <v>1388</v>
      </c>
      <c r="C57" s="2111"/>
      <c r="D57" s="908"/>
      <c r="E57" s="909">
        <v>1000000</v>
      </c>
      <c r="F57" s="2136" t="s">
        <v>1296</v>
      </c>
      <c r="G57" s="2137"/>
      <c r="H57" s="2137"/>
      <c r="I57" s="2137"/>
      <c r="J57" s="2138"/>
      <c r="K57" s="910" t="s">
        <v>1297</v>
      </c>
    </row>
    <row r="58" spans="2:13" ht="19.149999999999999" customHeight="1">
      <c r="B58" s="2110" t="s">
        <v>1389</v>
      </c>
      <c r="C58" s="2111"/>
      <c r="D58" s="908"/>
      <c r="E58" s="909">
        <v>690000</v>
      </c>
      <c r="F58" s="2136" t="s">
        <v>1298</v>
      </c>
      <c r="G58" s="2137"/>
      <c r="H58" s="2137"/>
      <c r="I58" s="2137"/>
      <c r="J58" s="2138"/>
      <c r="K58" s="910" t="s">
        <v>1299</v>
      </c>
    </row>
    <row r="59" spans="2:13" ht="19.149999999999999" customHeight="1">
      <c r="B59" s="2110" t="s">
        <v>1390</v>
      </c>
      <c r="C59" s="2111"/>
      <c r="D59" s="908"/>
      <c r="E59" s="909">
        <v>10000</v>
      </c>
      <c r="F59" s="2136" t="s">
        <v>1300</v>
      </c>
      <c r="G59" s="2137"/>
      <c r="H59" s="2137"/>
      <c r="I59" s="2137"/>
      <c r="J59" s="2138"/>
      <c r="K59" s="910" t="s">
        <v>1301</v>
      </c>
    </row>
    <row r="60" spans="2:13" ht="19.149999999999999" customHeight="1">
      <c r="B60" s="2112" t="s">
        <v>1395</v>
      </c>
      <c r="C60" s="2113"/>
      <c r="D60" s="908"/>
      <c r="E60" s="909">
        <v>289</v>
      </c>
      <c r="F60" s="2145" t="s">
        <v>1302</v>
      </c>
      <c r="G60" s="2146"/>
      <c r="H60" s="2146"/>
      <c r="I60" s="2146"/>
      <c r="J60" s="2147"/>
      <c r="K60" s="910" t="s">
        <v>1303</v>
      </c>
      <c r="L60" s="558"/>
    </row>
    <row r="61" spans="2:13" ht="19.149999999999999" customHeight="1" thickBot="1">
      <c r="B61" s="2114" t="s">
        <v>1288</v>
      </c>
      <c r="C61" s="2115"/>
      <c r="D61" s="2115"/>
      <c r="E61" s="2115"/>
      <c r="F61" s="2115"/>
      <c r="G61" s="2115"/>
      <c r="H61" s="2115"/>
      <c r="I61" s="2115"/>
      <c r="J61" s="2115"/>
      <c r="K61" s="2115"/>
      <c r="L61" s="559"/>
    </row>
    <row r="62" spans="2:13" ht="25.15" customHeight="1" thickTop="1">
      <c r="B62" s="2148" t="s">
        <v>257</v>
      </c>
      <c r="C62" s="2149"/>
      <c r="D62" s="471"/>
      <c r="E62" s="470">
        <f>SUBTOTAL(109,$E$57:$E$61)</f>
        <v>1700289</v>
      </c>
      <c r="F62" s="723"/>
      <c r="G62" s="2132"/>
      <c r="H62" s="2132"/>
      <c r="I62" s="2132"/>
      <c r="J62" s="2132"/>
      <c r="K62" s="2133"/>
      <c r="L62" s="560"/>
    </row>
    <row r="63" spans="2:13" ht="16.899999999999999" customHeight="1">
      <c r="B63" s="460"/>
      <c r="C63" s="465"/>
      <c r="D63" s="465"/>
      <c r="E63" s="465"/>
      <c r="F63" s="465"/>
      <c r="G63" s="465"/>
      <c r="H63" s="465"/>
      <c r="I63" s="465"/>
      <c r="J63" s="465"/>
      <c r="K63" s="465"/>
      <c r="L63" s="558"/>
    </row>
    <row r="64" spans="2:13" ht="8.4499999999999993" customHeight="1">
      <c r="B64" s="465"/>
      <c r="C64" s="465"/>
      <c r="D64" s="465"/>
      <c r="E64" s="465"/>
      <c r="F64" s="465"/>
      <c r="G64" s="465"/>
      <c r="H64" s="465"/>
      <c r="I64" s="465"/>
      <c r="J64" s="465"/>
      <c r="K64" s="465"/>
      <c r="L64" s="558"/>
    </row>
    <row r="65" spans="2:12" s="514" customFormat="1" ht="18" customHeight="1">
      <c r="B65" s="511"/>
      <c r="C65" s="512"/>
      <c r="D65" s="512"/>
      <c r="E65" s="512"/>
      <c r="F65" s="512"/>
      <c r="G65" s="515"/>
      <c r="H65" s="516"/>
      <c r="I65" s="517"/>
      <c r="J65" s="517"/>
      <c r="K65" s="517"/>
      <c r="L65" s="518"/>
    </row>
    <row r="66" spans="2:12" s="514" customFormat="1" ht="18" customHeight="1">
      <c r="B66" s="519"/>
      <c r="C66" s="519" t="s">
        <v>1400</v>
      </c>
      <c r="D66" s="519"/>
      <c r="E66" s="519"/>
      <c r="F66" s="519"/>
      <c r="G66" s="519"/>
      <c r="H66" s="519"/>
      <c r="I66" s="562" t="s">
        <v>1404</v>
      </c>
      <c r="J66" s="519"/>
      <c r="L66" s="520"/>
    </row>
    <row r="67" spans="2:12" s="514" customFormat="1" ht="18" customHeight="1">
      <c r="B67" s="547"/>
      <c r="C67" s="521" t="s">
        <v>1355</v>
      </c>
      <c r="D67" s="522"/>
      <c r="E67" s="522"/>
      <c r="F67" s="724"/>
      <c r="G67" s="725"/>
      <c r="H67" s="523"/>
      <c r="I67" s="521" t="s">
        <v>1388</v>
      </c>
      <c r="J67" s="522"/>
      <c r="K67" s="524"/>
      <c r="L67" s="551"/>
    </row>
    <row r="68" spans="2:12" s="514" customFormat="1" ht="18" customHeight="1">
      <c r="B68" s="547"/>
      <c r="C68" s="521" t="s">
        <v>1356</v>
      </c>
      <c r="D68" s="522"/>
      <c r="E68" s="522"/>
      <c r="F68" s="724"/>
      <c r="G68" s="725"/>
      <c r="H68" s="523"/>
      <c r="I68" s="521" t="s">
        <v>1389</v>
      </c>
      <c r="J68" s="522"/>
      <c r="K68" s="524"/>
      <c r="L68" s="551"/>
    </row>
    <row r="69" spans="2:12" s="514" customFormat="1" ht="18" customHeight="1">
      <c r="B69" s="547"/>
      <c r="C69" s="521" t="s">
        <v>1357</v>
      </c>
      <c r="D69" s="522"/>
      <c r="E69" s="522"/>
      <c r="F69" s="724"/>
      <c r="G69" s="725"/>
      <c r="H69" s="523"/>
      <c r="I69" s="521" t="s">
        <v>1390</v>
      </c>
      <c r="J69" s="522"/>
      <c r="K69" s="524"/>
      <c r="L69" s="551"/>
    </row>
    <row r="70" spans="2:12" s="514" customFormat="1" ht="18" customHeight="1">
      <c r="B70" s="547"/>
      <c r="C70" s="525" t="s">
        <v>1358</v>
      </c>
      <c r="D70" s="526"/>
      <c r="E70" s="526"/>
      <c r="F70" s="726"/>
      <c r="G70" s="725"/>
      <c r="H70" s="523"/>
      <c r="I70" s="525" t="s">
        <v>1391</v>
      </c>
      <c r="J70" s="526"/>
      <c r="K70" s="524"/>
      <c r="L70" s="551"/>
    </row>
    <row r="71" spans="2:12" s="514" customFormat="1" ht="18" customHeight="1">
      <c r="B71" s="547"/>
      <c r="C71" s="525" t="s">
        <v>1359</v>
      </c>
      <c r="D71" s="526"/>
      <c r="E71" s="526"/>
      <c r="F71" s="726"/>
      <c r="G71" s="725"/>
      <c r="H71" s="523"/>
      <c r="I71" s="525" t="s">
        <v>1392</v>
      </c>
      <c r="J71" s="526"/>
      <c r="K71" s="524"/>
      <c r="L71" s="551"/>
    </row>
    <row r="72" spans="2:12" s="514" customFormat="1" ht="18" customHeight="1">
      <c r="B72" s="547"/>
      <c r="C72" s="525" t="s">
        <v>1360</v>
      </c>
      <c r="D72" s="526"/>
      <c r="E72" s="526"/>
      <c r="F72" s="726"/>
      <c r="G72" s="725"/>
      <c r="H72" s="523"/>
      <c r="I72" s="525" t="s">
        <v>1393</v>
      </c>
      <c r="J72" s="526"/>
      <c r="K72" s="524"/>
      <c r="L72" s="551"/>
    </row>
    <row r="73" spans="2:12" s="514" customFormat="1" ht="18" customHeight="1">
      <c r="B73" s="547"/>
      <c r="C73" s="525" t="s">
        <v>1362</v>
      </c>
      <c r="D73" s="526"/>
      <c r="E73" s="526"/>
      <c r="F73" s="726"/>
      <c r="G73" s="725"/>
      <c r="H73" s="523"/>
      <c r="I73" s="525" t="s">
        <v>1394</v>
      </c>
      <c r="J73" s="526"/>
      <c r="K73" s="524"/>
      <c r="L73" s="551"/>
    </row>
    <row r="74" spans="2:12" ht="18" customHeight="1">
      <c r="B74" s="547"/>
      <c r="C74" s="525" t="s">
        <v>1364</v>
      </c>
      <c r="D74" s="526"/>
      <c r="E74" s="526"/>
      <c r="F74" s="726"/>
      <c r="G74" s="725"/>
      <c r="H74" s="523"/>
      <c r="I74" s="525" t="s">
        <v>1395</v>
      </c>
      <c r="J74" s="526"/>
      <c r="K74" s="524"/>
      <c r="L74" s="551"/>
    </row>
    <row r="75" spans="2:12" ht="18" customHeight="1">
      <c r="B75" s="547"/>
      <c r="C75" s="525" t="s">
        <v>1366</v>
      </c>
      <c r="D75" s="526"/>
      <c r="E75" s="526"/>
      <c r="F75" s="726"/>
      <c r="G75" s="558"/>
      <c r="I75" s="550"/>
    </row>
    <row r="76" spans="2:12" ht="18" customHeight="1">
      <c r="B76" s="547"/>
      <c r="C76" s="525" t="s">
        <v>1368</v>
      </c>
      <c r="D76" s="526"/>
      <c r="E76" s="526"/>
      <c r="F76" s="726"/>
      <c r="G76" s="558"/>
      <c r="I76" s="527"/>
    </row>
    <row r="77" spans="2:12" ht="18" customHeight="1">
      <c r="B77" s="547"/>
      <c r="C77" s="525" t="s">
        <v>1370</v>
      </c>
      <c r="D77" s="526"/>
      <c r="E77" s="526"/>
      <c r="F77" s="726"/>
      <c r="G77" s="558"/>
      <c r="I77" s="527"/>
    </row>
    <row r="78" spans="2:12" ht="18" customHeight="1">
      <c r="B78" s="547"/>
      <c r="C78" s="525" t="s">
        <v>1372</v>
      </c>
      <c r="D78" s="526"/>
      <c r="E78" s="526"/>
      <c r="F78" s="726"/>
      <c r="G78" s="558"/>
      <c r="I78" s="527"/>
    </row>
    <row r="79" spans="2:12" ht="18" customHeight="1">
      <c r="B79" s="547"/>
      <c r="C79" s="525" t="s">
        <v>1374</v>
      </c>
      <c r="D79" s="526"/>
      <c r="E79" s="526"/>
      <c r="F79" s="726"/>
      <c r="G79" s="558"/>
      <c r="I79" s="527"/>
    </row>
    <row r="80" spans="2:12" ht="18" customHeight="1">
      <c r="B80" s="547"/>
      <c r="C80" s="525" t="s">
        <v>1376</v>
      </c>
      <c r="D80" s="526"/>
      <c r="E80" s="526"/>
      <c r="F80" s="726"/>
      <c r="G80" s="558"/>
      <c r="I80" s="527"/>
    </row>
    <row r="81" spans="1:11" ht="18" customHeight="1">
      <c r="B81" s="547"/>
      <c r="C81" s="525" t="s">
        <v>1378</v>
      </c>
      <c r="D81" s="526"/>
      <c r="E81" s="526"/>
      <c r="F81" s="726"/>
      <c r="G81" s="558"/>
      <c r="I81" s="527"/>
    </row>
    <row r="82" spans="1:11" ht="18" customHeight="1">
      <c r="B82" s="547"/>
      <c r="C82" s="525" t="s">
        <v>1380</v>
      </c>
      <c r="D82" s="526"/>
      <c r="E82" s="526"/>
      <c r="F82" s="726"/>
      <c r="G82" s="558"/>
      <c r="I82" s="527"/>
    </row>
    <row r="83" spans="1:11" ht="18" customHeight="1">
      <c r="B83" s="547"/>
      <c r="C83" s="525" t="s">
        <v>1382</v>
      </c>
      <c r="D83" s="526"/>
      <c r="E83" s="526"/>
      <c r="F83" s="726"/>
      <c r="G83" s="558"/>
      <c r="I83" s="527"/>
    </row>
    <row r="84" spans="1:11" ht="18" customHeight="1">
      <c r="B84" s="547"/>
      <c r="C84" s="525" t="s">
        <v>1384</v>
      </c>
      <c r="D84" s="526"/>
      <c r="E84" s="526"/>
      <c r="F84" s="726"/>
      <c r="G84" s="558"/>
      <c r="I84" s="527"/>
    </row>
    <row r="85" spans="1:11" ht="18" customHeight="1">
      <c r="B85" s="547"/>
      <c r="C85" s="525" t="s">
        <v>1386</v>
      </c>
      <c r="D85" s="526"/>
      <c r="E85" s="526"/>
      <c r="F85" s="726"/>
      <c r="G85" s="558"/>
      <c r="I85" s="527"/>
    </row>
    <row r="86" spans="1:11">
      <c r="B86" s="547"/>
      <c r="C86" s="525" t="s">
        <v>1387</v>
      </c>
      <c r="D86" s="526"/>
      <c r="E86" s="526"/>
      <c r="F86" s="726"/>
      <c r="G86" s="558"/>
      <c r="I86" s="527"/>
    </row>
    <row r="87" spans="1:11" s="473" customFormat="1" ht="19.5" customHeight="1" thickBot="1">
      <c r="A87" s="472"/>
      <c r="B87" s="466" t="s">
        <v>1405</v>
      </c>
      <c r="C87" s="474"/>
      <c r="D87" s="474"/>
      <c r="E87" s="474"/>
      <c r="F87" s="474"/>
      <c r="G87" s="474"/>
    </row>
    <row r="88" spans="1:11" s="473" customFormat="1" ht="19.5" customHeight="1">
      <c r="A88" s="472"/>
      <c r="B88" s="2153" t="s">
        <v>1304</v>
      </c>
      <c r="C88" s="2154"/>
      <c r="D88" s="475"/>
      <c r="E88" s="2158" t="s">
        <v>1305</v>
      </c>
      <c r="F88" s="2158"/>
      <c r="G88" s="2158"/>
      <c r="H88" s="2158"/>
      <c r="I88" s="2158"/>
      <c r="J88" s="2158"/>
      <c r="K88" s="2159"/>
    </row>
    <row r="89" spans="1:11" s="473" customFormat="1" ht="19.5" customHeight="1">
      <c r="A89" s="472"/>
      <c r="B89" s="2155"/>
      <c r="C89" s="1763"/>
      <c r="D89" s="539"/>
      <c r="E89" s="539"/>
      <c r="F89" s="539"/>
      <c r="G89" s="552"/>
      <c r="H89" s="2160" t="s">
        <v>1306</v>
      </c>
      <c r="I89" s="2161"/>
      <c r="J89" s="2160" t="s">
        <v>1307</v>
      </c>
      <c r="K89" s="2162"/>
    </row>
    <row r="90" spans="1:11" s="473" customFormat="1" ht="19.5" customHeight="1" thickBot="1">
      <c r="A90" s="472"/>
      <c r="B90" s="2156"/>
      <c r="C90" s="2157"/>
      <c r="D90" s="477"/>
      <c r="E90" s="478" t="s">
        <v>1308</v>
      </c>
      <c r="F90" s="2116" t="s">
        <v>1309</v>
      </c>
      <c r="G90" s="2117"/>
      <c r="H90" s="478" t="s">
        <v>1308</v>
      </c>
      <c r="I90" s="478" t="s">
        <v>1309</v>
      </c>
      <c r="J90" s="478" t="s">
        <v>1308</v>
      </c>
      <c r="K90" s="479" t="s">
        <v>1309</v>
      </c>
    </row>
    <row r="91" spans="1:11" s="473" customFormat="1" ht="19.5" customHeight="1">
      <c r="A91" s="472"/>
      <c r="B91" s="480" t="s">
        <v>1310</v>
      </c>
      <c r="C91" s="481" t="s">
        <v>1396</v>
      </c>
      <c r="D91" s="482"/>
      <c r="E91" s="482">
        <f>SUMIFS($G$10:$G$50,$C$10:$C$50,C91)</f>
        <v>1800000</v>
      </c>
      <c r="F91" s="2118"/>
      <c r="G91" s="2119"/>
      <c r="H91" s="483">
        <f>SUMIFS($G$10:$G$50,$C$10:$C$50,C91,$D$10:$D$50,"&gt;=4")</f>
        <v>1800000</v>
      </c>
      <c r="I91" s="484"/>
      <c r="J91" s="485">
        <f>SUMIFS($G$10:$G$50,$C$10:$C$50,C91,$D$10:$D$50,"&lt;=3")</f>
        <v>0</v>
      </c>
      <c r="K91" s="486"/>
    </row>
    <row r="92" spans="1:11" s="473" customFormat="1" ht="19.5" customHeight="1">
      <c r="A92" s="472"/>
      <c r="B92" s="487"/>
      <c r="C92" s="488" t="s">
        <v>1398</v>
      </c>
      <c r="D92" s="488"/>
      <c r="E92" s="489">
        <f>SUMIFS($G$10:$G$50,$C$10:$C$50,C92)</f>
        <v>4800000</v>
      </c>
      <c r="F92" s="2120"/>
      <c r="G92" s="2121"/>
      <c r="H92" s="489">
        <f>SUMIFS($G$10:$G$50,$C$10:$C$50,C92,$D$10:$D$50,"&gt;=4")</f>
        <v>4800000</v>
      </c>
      <c r="I92" s="490"/>
      <c r="J92" s="491">
        <f>SUMIFS($G$10:$G$50,$C$10:$C$50,C92,$D$10:$D$50,"&lt;=3")</f>
        <v>0</v>
      </c>
      <c r="K92" s="492"/>
    </row>
    <row r="93" spans="1:11" s="473" customFormat="1" ht="19.5" customHeight="1" thickBot="1">
      <c r="A93" s="472"/>
      <c r="B93" s="493"/>
      <c r="C93" s="494" t="s">
        <v>1399</v>
      </c>
      <c r="D93" s="495"/>
      <c r="E93" s="496">
        <f>SUMIFS($G$10:$G$50,$C$10:$C$50,C93)</f>
        <v>20290</v>
      </c>
      <c r="F93" s="2120"/>
      <c r="G93" s="2121"/>
      <c r="H93" s="496">
        <f>SUMIFS($G$10:$G$50,$C$10:$C$50,C93,$D$10:$D$50,"&gt;=4")</f>
        <v>20170</v>
      </c>
      <c r="I93" s="497"/>
      <c r="J93" s="498">
        <f>SUMIFS($G$10:$G$50,$C$10:$C$50,C93,$D$10:$D$50,"&lt;=3")</f>
        <v>120</v>
      </c>
      <c r="K93" s="499"/>
    </row>
    <row r="94" spans="1:11" s="473" customFormat="1" ht="19.5" customHeight="1">
      <c r="A94" s="472"/>
      <c r="B94" s="480" t="s">
        <v>1274</v>
      </c>
      <c r="C94" s="481" t="s">
        <v>1358</v>
      </c>
      <c r="D94" s="481"/>
      <c r="E94" s="484"/>
      <c r="F94" s="2122">
        <f t="shared" ref="F94:F110" si="1">SUMIFS($H$10:$H$50,$C$10:$C$50,C94)</f>
        <v>2550000</v>
      </c>
      <c r="G94" s="2123"/>
      <c r="H94" s="484"/>
      <c r="I94" s="500">
        <f>SUMIFS($H$10:$H$50,$C$10:$C$50,C94,$D$10:$D$50,"&gt;=4")</f>
        <v>2400000</v>
      </c>
      <c r="J94" s="484"/>
      <c r="K94" s="501">
        <f>SUMIFS($H$10:$H$39,$C$10:$C$39,C94,$D$10:$D$39,"&lt;=3")</f>
        <v>0</v>
      </c>
    </row>
    <row r="95" spans="1:11" s="473" customFormat="1" ht="19.5" customHeight="1" thickBot="1">
      <c r="A95" s="472"/>
      <c r="B95" s="493"/>
      <c r="C95" s="494" t="s">
        <v>1359</v>
      </c>
      <c r="D95" s="494"/>
      <c r="E95" s="497"/>
      <c r="F95" s="2124">
        <f t="shared" si="1"/>
        <v>100000</v>
      </c>
      <c r="G95" s="2125"/>
      <c r="H95" s="497"/>
      <c r="I95" s="502">
        <f>SUMIFS($H$10:$H$50,$C$10:$C$50,C95,$D$10:$D$50,"&gt;=4")</f>
        <v>100000</v>
      </c>
      <c r="J95" s="497"/>
      <c r="K95" s="503">
        <f>SUMIFS($H$10:$H$39,$C$10:$C$39,C95,$D$10:$D$39,"&lt;=3")</f>
        <v>0</v>
      </c>
    </row>
    <row r="96" spans="1:11" s="473" customFormat="1" ht="19.5" customHeight="1">
      <c r="A96" s="472"/>
      <c r="B96" s="480" t="s">
        <v>1311</v>
      </c>
      <c r="C96" s="481" t="s">
        <v>1360</v>
      </c>
      <c r="D96" s="481"/>
      <c r="E96" s="484"/>
      <c r="F96" s="2122">
        <f t="shared" si="1"/>
        <v>250000</v>
      </c>
      <c r="G96" s="2123"/>
      <c r="H96" s="484"/>
      <c r="I96" s="504">
        <f>SUMIFS($H$10:$H$50,$C$10:$C$50,C96,$D$10:$D$50,"&gt;=4")</f>
        <v>250000</v>
      </c>
      <c r="J96" s="484"/>
      <c r="K96" s="505">
        <f>SUMIFS($H$10:$H$39,$C$10:$C$39,C96,$D$10:$D$39,"&lt;=3")</f>
        <v>0</v>
      </c>
    </row>
    <row r="97" spans="1:15" s="473" customFormat="1" ht="19.5" customHeight="1">
      <c r="A97" s="472"/>
      <c r="B97" s="487"/>
      <c r="C97" s="488" t="s">
        <v>1361</v>
      </c>
      <c r="D97" s="488"/>
      <c r="E97" s="490"/>
      <c r="F97" s="2126">
        <f t="shared" si="1"/>
        <v>655000</v>
      </c>
      <c r="G97" s="2127"/>
      <c r="H97" s="490"/>
      <c r="I97" s="489">
        <f>SUMIFS($H$10:$H$50,$C$10:$C$50,C97,$D$10:$D$50,"&gt;=4")</f>
        <v>405000</v>
      </c>
      <c r="J97" s="490"/>
      <c r="K97" s="506">
        <f>SUMIFS($H$10:$H$39,$C$10:$C$39,C97,$D$10:$D$39,"&lt;=3")</f>
        <v>250000</v>
      </c>
    </row>
    <row r="98" spans="1:15" s="473" customFormat="1" ht="19.5" customHeight="1">
      <c r="A98" s="472"/>
      <c r="B98" s="487"/>
      <c r="C98" s="488" t="s">
        <v>1363</v>
      </c>
      <c r="D98" s="488"/>
      <c r="E98" s="490"/>
      <c r="F98" s="2126">
        <f t="shared" si="1"/>
        <v>120000</v>
      </c>
      <c r="G98" s="2127"/>
      <c r="H98" s="490"/>
      <c r="I98" s="489">
        <f>SUMIFS($H$10:$H$50,$C$10:$C$50,C98,$D$10:$D$50,"&gt;=4")</f>
        <v>80000</v>
      </c>
      <c r="J98" s="490"/>
      <c r="K98" s="506">
        <f>SUMIFS($H$10:$H$39,$C$10:$C$39,C98,$D$10:$D$39,"&lt;=3")</f>
        <v>40000</v>
      </c>
    </row>
    <row r="99" spans="1:15" s="473" customFormat="1" ht="19.5" customHeight="1">
      <c r="A99" s="472"/>
      <c r="B99" s="487"/>
      <c r="C99" s="488" t="s">
        <v>1365</v>
      </c>
      <c r="D99" s="488"/>
      <c r="E99" s="490"/>
      <c r="F99" s="2126">
        <f t="shared" si="1"/>
        <v>380000</v>
      </c>
      <c r="G99" s="2127"/>
      <c r="H99" s="490"/>
      <c r="I99" s="489">
        <f t="shared" ref="I99:I109" si="2">SUMIFS($H$10:$H$50,$C$10:$C$50,C99,$D$10:$D$50,"&gt;=4")</f>
        <v>180000</v>
      </c>
      <c r="J99" s="490"/>
      <c r="K99" s="506">
        <f t="shared" ref="K99:K109" si="3">SUMIFS($H$10:$H$39,$C$10:$C$39,C99,$D$10:$D$39,"&lt;=3")</f>
        <v>200000</v>
      </c>
    </row>
    <row r="100" spans="1:15" s="473" customFormat="1" ht="19.5" customHeight="1">
      <c r="A100" s="472"/>
      <c r="B100" s="487"/>
      <c r="C100" s="488" t="s">
        <v>1367</v>
      </c>
      <c r="D100" s="488"/>
      <c r="E100" s="490"/>
      <c r="F100" s="2126">
        <f t="shared" si="1"/>
        <v>400000</v>
      </c>
      <c r="G100" s="2127"/>
      <c r="H100" s="490"/>
      <c r="I100" s="489">
        <f t="shared" si="2"/>
        <v>400000</v>
      </c>
      <c r="J100" s="490"/>
      <c r="K100" s="506">
        <f t="shared" si="3"/>
        <v>0</v>
      </c>
    </row>
    <row r="101" spans="1:15" s="473" customFormat="1" ht="19.5" customHeight="1">
      <c r="A101" s="472"/>
      <c r="B101" s="487"/>
      <c r="C101" s="488" t="s">
        <v>1369</v>
      </c>
      <c r="D101" s="488"/>
      <c r="E101" s="490"/>
      <c r="F101" s="2126">
        <f t="shared" si="1"/>
        <v>30000</v>
      </c>
      <c r="G101" s="2127"/>
      <c r="H101" s="490"/>
      <c r="I101" s="489">
        <f t="shared" si="2"/>
        <v>30000</v>
      </c>
      <c r="J101" s="490"/>
      <c r="K101" s="506">
        <f t="shared" si="3"/>
        <v>0</v>
      </c>
    </row>
    <row r="102" spans="1:15" s="473" customFormat="1" ht="19.5" customHeight="1">
      <c r="A102" s="472"/>
      <c r="B102" s="487"/>
      <c r="C102" s="488" t="s">
        <v>1371</v>
      </c>
      <c r="D102" s="488"/>
      <c r="E102" s="490"/>
      <c r="F102" s="2126">
        <f t="shared" si="1"/>
        <v>100000</v>
      </c>
      <c r="G102" s="2127"/>
      <c r="H102" s="490"/>
      <c r="I102" s="489">
        <f t="shared" si="2"/>
        <v>0</v>
      </c>
      <c r="J102" s="490"/>
      <c r="K102" s="506">
        <f t="shared" si="3"/>
        <v>100000</v>
      </c>
    </row>
    <row r="103" spans="1:15" s="473" customFormat="1" ht="19.5" customHeight="1">
      <c r="A103" s="472"/>
      <c r="B103" s="487"/>
      <c r="C103" s="488" t="s">
        <v>1373</v>
      </c>
      <c r="D103" s="488"/>
      <c r="E103" s="490"/>
      <c r="F103" s="2126">
        <f t="shared" si="1"/>
        <v>0</v>
      </c>
      <c r="G103" s="2127"/>
      <c r="H103" s="490"/>
      <c r="I103" s="489">
        <f t="shared" si="2"/>
        <v>0</v>
      </c>
      <c r="J103" s="490"/>
      <c r="K103" s="506">
        <f t="shared" si="3"/>
        <v>0</v>
      </c>
    </row>
    <row r="104" spans="1:15" s="473" customFormat="1" ht="19.5" customHeight="1">
      <c r="A104" s="472"/>
      <c r="B104" s="487"/>
      <c r="C104" s="488" t="s">
        <v>1375</v>
      </c>
      <c r="D104" s="488"/>
      <c r="E104" s="490"/>
      <c r="F104" s="2126">
        <f t="shared" si="1"/>
        <v>60000</v>
      </c>
      <c r="G104" s="2127"/>
      <c r="H104" s="490"/>
      <c r="I104" s="489">
        <f t="shared" si="2"/>
        <v>60000</v>
      </c>
      <c r="J104" s="490"/>
      <c r="K104" s="506">
        <f t="shared" si="3"/>
        <v>0</v>
      </c>
    </row>
    <row r="105" spans="1:15" s="473" customFormat="1" ht="19.5" customHeight="1">
      <c r="A105" s="472"/>
      <c r="B105" s="487"/>
      <c r="C105" s="488" t="s">
        <v>1377</v>
      </c>
      <c r="D105" s="488"/>
      <c r="E105" s="490"/>
      <c r="F105" s="2126">
        <f t="shared" si="1"/>
        <v>50001</v>
      </c>
      <c r="G105" s="2127"/>
      <c r="H105" s="490"/>
      <c r="I105" s="489">
        <f t="shared" si="2"/>
        <v>0</v>
      </c>
      <c r="J105" s="490"/>
      <c r="K105" s="506">
        <f t="shared" si="3"/>
        <v>50001</v>
      </c>
    </row>
    <row r="106" spans="1:15" s="473" customFormat="1" ht="19.5" customHeight="1">
      <c r="A106" s="472"/>
      <c r="B106" s="487"/>
      <c r="C106" s="488" t="s">
        <v>1379</v>
      </c>
      <c r="D106" s="488"/>
      <c r="E106" s="490"/>
      <c r="F106" s="2126">
        <f t="shared" si="1"/>
        <v>0</v>
      </c>
      <c r="G106" s="2127"/>
      <c r="H106" s="490"/>
      <c r="I106" s="489">
        <f t="shared" si="2"/>
        <v>0</v>
      </c>
      <c r="J106" s="490"/>
      <c r="K106" s="506">
        <f t="shared" si="3"/>
        <v>0</v>
      </c>
    </row>
    <row r="107" spans="1:15" s="473" customFormat="1" ht="19.5" customHeight="1">
      <c r="A107" s="472"/>
      <c r="B107" s="487"/>
      <c r="C107" s="488" t="s">
        <v>1381</v>
      </c>
      <c r="D107" s="488"/>
      <c r="E107" s="490"/>
      <c r="F107" s="2126">
        <f t="shared" si="1"/>
        <v>2000</v>
      </c>
      <c r="G107" s="2127"/>
      <c r="H107" s="490"/>
      <c r="I107" s="489">
        <f t="shared" si="2"/>
        <v>0</v>
      </c>
      <c r="J107" s="490"/>
      <c r="K107" s="506">
        <f t="shared" si="3"/>
        <v>2000</v>
      </c>
    </row>
    <row r="108" spans="1:15" s="473" customFormat="1" ht="19.5" customHeight="1">
      <c r="A108" s="472"/>
      <c r="B108" s="487"/>
      <c r="C108" s="488" t="s">
        <v>1383</v>
      </c>
      <c r="D108" s="488"/>
      <c r="E108" s="490"/>
      <c r="F108" s="2126">
        <f t="shared" si="1"/>
        <v>50000</v>
      </c>
      <c r="G108" s="2127"/>
      <c r="H108" s="490"/>
      <c r="I108" s="489">
        <f t="shared" si="2"/>
        <v>0</v>
      </c>
      <c r="J108" s="490"/>
      <c r="K108" s="506">
        <f t="shared" si="3"/>
        <v>50000</v>
      </c>
    </row>
    <row r="109" spans="1:15" s="473" customFormat="1" ht="19.5" customHeight="1">
      <c r="A109" s="472"/>
      <c r="B109" s="487"/>
      <c r="C109" s="488" t="s">
        <v>1385</v>
      </c>
      <c r="D109" s="488"/>
      <c r="E109" s="490"/>
      <c r="F109" s="2126">
        <f t="shared" si="1"/>
        <v>100000</v>
      </c>
      <c r="G109" s="2127"/>
      <c r="H109" s="490"/>
      <c r="I109" s="489">
        <f t="shared" si="2"/>
        <v>0</v>
      </c>
      <c r="J109" s="490"/>
      <c r="K109" s="506">
        <f t="shared" si="3"/>
        <v>100000</v>
      </c>
    </row>
    <row r="110" spans="1:15" s="473" customFormat="1" ht="19.5" customHeight="1" thickBot="1">
      <c r="A110" s="472"/>
      <c r="B110" s="493"/>
      <c r="C110" s="494" t="s">
        <v>1387</v>
      </c>
      <c r="D110" s="494"/>
      <c r="E110" s="497"/>
      <c r="F110" s="2124">
        <f t="shared" si="1"/>
        <v>73000</v>
      </c>
      <c r="G110" s="2125"/>
      <c r="H110" s="497"/>
      <c r="I110" s="502">
        <f>SUMIFS($H$10:$H$50,$C$10:$C$50,C110,$D$10:$D$50,"&gt;=4")</f>
        <v>0</v>
      </c>
      <c r="J110" s="497"/>
      <c r="K110" s="503">
        <f>SUMIFS($H$10:$H$39,$C$10:$C$39,C110,$D$10:$D$39,"&lt;=3")</f>
        <v>50000</v>
      </c>
    </row>
    <row r="111" spans="1:15" s="473" customFormat="1" ht="19.5" customHeight="1" thickBot="1">
      <c r="A111" s="472"/>
      <c r="B111" s="493" t="s">
        <v>1312</v>
      </c>
      <c r="C111" s="495" t="s">
        <v>1313</v>
      </c>
      <c r="D111" s="495"/>
      <c r="E111" s="507"/>
      <c r="F111" s="2141">
        <f>'金銭出納簿（今年度）（参考）'!$I$51</f>
        <v>1700289</v>
      </c>
      <c r="G111" s="2142"/>
      <c r="H111" s="507"/>
      <c r="I111" s="507"/>
      <c r="J111" s="507"/>
      <c r="K111" s="553">
        <f>'金銭出納簿（今年度）（参考）'!$I$51</f>
        <v>1700289</v>
      </c>
    </row>
    <row r="112" spans="1:15" s="473" customFormat="1" ht="24.6" customHeight="1" thickBot="1">
      <c r="A112" s="472"/>
      <c r="B112" s="2106" t="s">
        <v>1314</v>
      </c>
      <c r="C112" s="2107"/>
      <c r="D112" s="508"/>
      <c r="E112" s="509">
        <f>SUM(E91:E93)</f>
        <v>6620290</v>
      </c>
      <c r="F112" s="2128">
        <f>SUM(F94:G111)</f>
        <v>6620290</v>
      </c>
      <c r="G112" s="2129"/>
      <c r="H112" s="509">
        <f>SUM(H91:H93)</f>
        <v>6620170</v>
      </c>
      <c r="I112" s="509">
        <f>SUM(I94:I111)</f>
        <v>3905000</v>
      </c>
      <c r="J112" s="509">
        <f>SUM(J91:J93)</f>
        <v>120</v>
      </c>
      <c r="K112" s="554">
        <f>SUM(K94:K111)</f>
        <v>2542290</v>
      </c>
      <c r="N112" s="472"/>
      <c r="O112" s="510"/>
    </row>
    <row r="113" spans="2:12" ht="18.75">
      <c r="B113" s="511"/>
      <c r="C113" s="512"/>
      <c r="D113" s="512"/>
      <c r="E113" s="512"/>
      <c r="F113" s="512"/>
      <c r="G113" s="513"/>
      <c r="H113" s="473"/>
      <c r="I113" s="473"/>
      <c r="J113" s="473"/>
      <c r="K113" s="473"/>
      <c r="L113" s="473"/>
    </row>
  </sheetData>
  <mergeCells count="47">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 ref="F99:G99"/>
    <mergeCell ref="F100:G100"/>
    <mergeCell ref="F91:G91"/>
    <mergeCell ref="F92:G92"/>
    <mergeCell ref="F93:G93"/>
    <mergeCell ref="F94:G94"/>
    <mergeCell ref="F95:G95"/>
    <mergeCell ref="B60:C60"/>
    <mergeCell ref="F60:J60"/>
    <mergeCell ref="B61:K61"/>
    <mergeCell ref="B62:C62"/>
    <mergeCell ref="F98:G98"/>
    <mergeCell ref="G62:K62"/>
    <mergeCell ref="B88:C90"/>
    <mergeCell ref="E88:K88"/>
    <mergeCell ref="H89:I89"/>
    <mergeCell ref="J89:K89"/>
    <mergeCell ref="F90:G90"/>
    <mergeCell ref="G4:I4"/>
    <mergeCell ref="B57:C57"/>
    <mergeCell ref="B59:C59"/>
    <mergeCell ref="F59:J59"/>
    <mergeCell ref="F57:J57"/>
    <mergeCell ref="B58:C58"/>
    <mergeCell ref="F58:J58"/>
    <mergeCell ref="B56:C56"/>
    <mergeCell ref="B6:N6"/>
    <mergeCell ref="B7:N7"/>
    <mergeCell ref="B8:N8"/>
    <mergeCell ref="B51:E51"/>
    <mergeCell ref="F56:G56"/>
  </mergeCells>
  <phoneticPr fontId="3"/>
  <dataValidations count="6">
    <dataValidation imeMode="off" allowBlank="1" showInputMessage="1" showErrorMessage="1" sqref="B10:B50 B61 G10:H49 J10:K49"/>
    <dataValidation type="list" allowBlank="1" showInputMessage="1" showErrorMessage="1" sqref="F10:F49">
      <formula1>Ｉ.金銭出納簿の区分</formula1>
    </dataValidation>
    <dataValidation type="list" allowBlank="1" showInputMessage="1" showErrorMessage="1" sqref="B57:B60">
      <formula1>$I$67:$I$74</formula1>
    </dataValidation>
    <dataValidation type="list" allowBlank="1" showInputMessage="1" showErrorMessage="1" prompt="年度を選択" sqref="G3">
      <formula1>"令和6年度,令和7年度,令和8年度,令和9年度,令和10年度,令和11年度"</formula1>
    </dataValidation>
    <dataValidation type="list" allowBlank="1" showInputMessage="1" showErrorMessage="1" sqref="C10:C49 E10:E49">
      <formula1>$C$67:$C$86</formula1>
    </dataValidation>
    <dataValidation type="list" allowBlank="1" showInputMessage="1" showErrorMessage="1" sqref="M10:M49">
      <formula1>"○,　"</formula1>
    </dataValidation>
  </dataValidations>
  <printOptions horizontalCentered="1"/>
  <pageMargins left="0.59055118110236227" right="0.59055118110236227" top="0.6692913385826772" bottom="0.59055118110236227" header="0.51181102362204722" footer="0.51181102362204722"/>
  <pageSetup paperSize="9" scale="43" orientation="portrait" r:id="rId1"/>
  <headerFooter alignWithMargins="0"/>
  <rowBreaks count="1" manualBreakCount="1">
    <brk id="61" max="1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sqref="A1:XFD1"/>
      <selection pane="topRight" sqref="A1:XFD1"/>
      <selection pane="bottomLeft" sqref="A1:XFD1"/>
      <selection pane="bottomRight" activeCell="CL17" sqref="CL17"/>
    </sheetView>
  </sheetViews>
  <sheetFormatPr defaultColWidth="10" defaultRowHeight="13.5"/>
  <cols>
    <col min="1" max="1" width="13.5" style="763" customWidth="1"/>
    <col min="2" max="3" width="10" style="742" customWidth="1"/>
    <col min="4" max="4" width="10" style="763" customWidth="1"/>
    <col min="5" max="5" width="15" style="742" customWidth="1"/>
    <col min="6" max="6" width="5.75" style="742" customWidth="1"/>
    <col min="7" max="7" width="4.5" style="742" customWidth="1"/>
    <col min="8" max="8" width="8" style="742" customWidth="1"/>
    <col min="9" max="9" width="5.25" style="742" customWidth="1"/>
    <col min="10" max="10" width="7.625" style="742" customWidth="1"/>
    <col min="11" max="13" width="5.25" style="742" customWidth="1"/>
    <col min="14" max="15" width="5.625" style="797" customWidth="1"/>
    <col min="16" max="19" width="5.25" style="742" customWidth="1"/>
    <col min="20" max="20" width="6.5" style="742" customWidth="1"/>
    <col min="21" max="30" width="5.5" style="742" customWidth="1"/>
    <col min="31" max="31" width="7" style="742" customWidth="1"/>
    <col min="32" max="32" width="8.875" style="742" customWidth="1"/>
    <col min="33" max="60" width="7" style="742" customWidth="1"/>
    <col min="61" max="61" width="8.375" style="742" customWidth="1"/>
    <col min="62" max="90" width="7" style="742" customWidth="1"/>
    <col min="91" max="91" width="8.375" style="742" customWidth="1"/>
    <col min="92" max="119" width="7" style="742" customWidth="1"/>
    <col min="120" max="121" width="10.25" style="797" customWidth="1"/>
    <col min="122" max="126" width="7" style="742" customWidth="1"/>
    <col min="127" max="127" width="14.125" style="742" customWidth="1"/>
    <col min="128" max="132" width="7" style="742" customWidth="1"/>
    <col min="133" max="137" width="8" style="742" customWidth="1"/>
    <col min="138" max="140" width="10.625" style="742" customWidth="1"/>
    <col min="141" max="145" width="7.875" style="742" customWidth="1"/>
    <col min="146" max="152" width="7.875" style="797" customWidth="1"/>
    <col min="153" max="153" width="28" style="797" customWidth="1"/>
    <col min="154" max="155" width="6.5" style="797" customWidth="1"/>
    <col min="156" max="156" width="28" style="797" customWidth="1"/>
    <col min="157" max="158" width="6.5" style="797" customWidth="1"/>
    <col min="159" max="159" width="28" style="797" customWidth="1"/>
    <col min="160" max="161" width="6.5" style="797" customWidth="1"/>
    <col min="162" max="166" width="7.875" style="742" customWidth="1"/>
    <col min="167" max="167" width="7.875" style="797" customWidth="1"/>
    <col min="168" max="168" width="6.125" style="797" customWidth="1"/>
    <col min="169" max="176" width="6.25" style="797" customWidth="1"/>
    <col min="177" max="177" width="9.125" style="797" customWidth="1"/>
    <col min="178" max="188" width="6.25" style="797" customWidth="1"/>
    <col min="189" max="189" width="10" style="797" customWidth="1"/>
    <col min="190" max="192" width="7.875" style="742" customWidth="1"/>
    <col min="193" max="193" width="7.875" style="797" customWidth="1"/>
    <col min="194" max="195" width="7.875" style="742" customWidth="1"/>
    <col min="196" max="202" width="7.875" style="797" customWidth="1"/>
    <col min="203" max="203" width="24.25" style="797" customWidth="1"/>
    <col min="204" max="205" width="6.5" style="797" customWidth="1"/>
    <col min="206" max="208" width="7.875" style="742" customWidth="1"/>
    <col min="209" max="209" width="7.875" style="797" customWidth="1"/>
    <col min="210" max="210" width="24.25" style="797" customWidth="1"/>
    <col min="211" max="212" width="6.75" style="797" customWidth="1"/>
    <col min="213" max="215" width="7.875" style="742" customWidth="1"/>
    <col min="216" max="216" width="7.875" style="797" customWidth="1"/>
    <col min="217" max="217" width="24.25" style="797" customWidth="1"/>
    <col min="218" max="219" width="6.75" style="797" customWidth="1"/>
    <col min="220" max="221" width="6.75" style="742" customWidth="1"/>
    <col min="222" max="222" width="10.875" style="742" customWidth="1"/>
    <col min="223" max="223" width="10.875" style="797" customWidth="1"/>
    <col min="224" max="224" width="11.5" style="742" customWidth="1"/>
    <col min="225" max="230" width="11" style="742" customWidth="1"/>
    <col min="231" max="243" width="8" style="742" customWidth="1"/>
    <col min="244" max="244" width="8" style="797" customWidth="1"/>
    <col min="245" max="245" width="10" style="742"/>
    <col min="246" max="257" width="7.875" style="742" customWidth="1"/>
    <col min="258" max="258" width="6.25" style="742" customWidth="1"/>
    <col min="259" max="259" width="6.75" style="742" customWidth="1"/>
    <col min="260" max="260" width="6.5" style="742" customWidth="1"/>
    <col min="261" max="261" width="8.125" style="742" customWidth="1"/>
    <col min="262" max="272" width="7.875" style="742" customWidth="1"/>
    <col min="273" max="277" width="8.625" style="742" customWidth="1"/>
    <col min="278" max="278" width="7.875" style="742" customWidth="1"/>
    <col min="279" max="289" width="7.625" style="742" customWidth="1"/>
    <col min="290" max="290" width="18.25" style="742" customWidth="1"/>
    <col min="291" max="293" width="8.125" style="742" customWidth="1"/>
    <col min="294" max="314" width="8" style="742" customWidth="1"/>
    <col min="315" max="315" width="11.5" style="742" customWidth="1"/>
    <col min="316" max="391" width="8" style="742" customWidth="1"/>
    <col min="392" max="392" width="23.75" style="742" customWidth="1"/>
    <col min="393" max="395" width="8" style="742" customWidth="1"/>
    <col min="396" max="16384" width="10" style="742"/>
  </cols>
  <sheetData>
    <row r="1" spans="1:392" hidden="1">
      <c r="A1" s="822" t="s">
        <v>437</v>
      </c>
      <c r="B1" s="823" t="s">
        <v>438</v>
      </c>
      <c r="C1" s="832" t="s">
        <v>1662</v>
      </c>
      <c r="D1" s="823" t="s">
        <v>439</v>
      </c>
      <c r="E1" s="823" t="s">
        <v>440</v>
      </c>
      <c r="F1" s="823" t="s">
        <v>441</v>
      </c>
      <c r="G1" s="823" t="s">
        <v>442</v>
      </c>
      <c r="H1" s="823" t="s">
        <v>443</v>
      </c>
      <c r="I1" s="823" t="s">
        <v>444</v>
      </c>
      <c r="J1" s="823" t="s">
        <v>445</v>
      </c>
      <c r="K1" s="823" t="s">
        <v>446</v>
      </c>
      <c r="L1" s="823" t="s">
        <v>447</v>
      </c>
      <c r="M1" s="823" t="s">
        <v>448</v>
      </c>
      <c r="N1" s="823" t="s">
        <v>449</v>
      </c>
      <c r="O1" s="823" t="s">
        <v>450</v>
      </c>
      <c r="P1" s="823" t="s">
        <v>451</v>
      </c>
      <c r="Q1" s="823" t="s">
        <v>452</v>
      </c>
      <c r="R1" s="823" t="s">
        <v>453</v>
      </c>
      <c r="S1" s="823" t="s">
        <v>454</v>
      </c>
      <c r="T1" s="823" t="s">
        <v>455</v>
      </c>
      <c r="U1" s="823" t="s">
        <v>456</v>
      </c>
      <c r="V1" s="823" t="s">
        <v>457</v>
      </c>
      <c r="W1" s="823" t="s">
        <v>458</v>
      </c>
      <c r="X1" s="823" t="s">
        <v>459</v>
      </c>
      <c r="Y1" s="823" t="s">
        <v>460</v>
      </c>
      <c r="Z1" s="823" t="s">
        <v>461</v>
      </c>
      <c r="AA1" s="823" t="s">
        <v>462</v>
      </c>
      <c r="AB1" s="823" t="s">
        <v>463</v>
      </c>
      <c r="AC1" s="823" t="s">
        <v>464</v>
      </c>
      <c r="AD1" s="823" t="s">
        <v>465</v>
      </c>
      <c r="AE1" s="823" t="s">
        <v>500</v>
      </c>
      <c r="AF1" s="823" t="s">
        <v>501</v>
      </c>
      <c r="AG1" s="823" t="s">
        <v>502</v>
      </c>
      <c r="AH1" s="823" t="s">
        <v>503</v>
      </c>
      <c r="AI1" s="823" t="s">
        <v>504</v>
      </c>
      <c r="AJ1" s="823" t="s">
        <v>505</v>
      </c>
      <c r="AK1" s="823" t="s">
        <v>506</v>
      </c>
      <c r="AL1" s="823" t="s">
        <v>507</v>
      </c>
      <c r="AM1" s="823" t="s">
        <v>508</v>
      </c>
      <c r="AN1" s="823" t="s">
        <v>509</v>
      </c>
      <c r="AO1" s="823" t="s">
        <v>510</v>
      </c>
      <c r="AP1" s="823" t="s">
        <v>511</v>
      </c>
      <c r="AQ1" s="823" t="s">
        <v>512</v>
      </c>
      <c r="AR1" s="823" t="s">
        <v>513</v>
      </c>
      <c r="AS1" s="823" t="s">
        <v>514</v>
      </c>
      <c r="AT1" s="823" t="s">
        <v>515</v>
      </c>
      <c r="AU1" s="823" t="s">
        <v>516</v>
      </c>
      <c r="AV1" s="823" t="s">
        <v>517</v>
      </c>
      <c r="AW1" s="823" t="s">
        <v>518</v>
      </c>
      <c r="AX1" s="823" t="s">
        <v>519</v>
      </c>
      <c r="AY1" s="823" t="s">
        <v>520</v>
      </c>
      <c r="AZ1" s="823" t="s">
        <v>521</v>
      </c>
      <c r="BA1" s="823" t="s">
        <v>522</v>
      </c>
      <c r="BB1" s="823" t="s">
        <v>523</v>
      </c>
      <c r="BC1" s="823" t="s">
        <v>524</v>
      </c>
      <c r="BD1" s="823" t="s">
        <v>525</v>
      </c>
      <c r="BE1" s="823" t="s">
        <v>526</v>
      </c>
      <c r="BF1" s="823" t="s">
        <v>527</v>
      </c>
      <c r="BG1" s="823" t="s">
        <v>528</v>
      </c>
      <c r="BH1" s="823" t="s">
        <v>529</v>
      </c>
      <c r="BI1" s="823" t="s">
        <v>530</v>
      </c>
      <c r="BJ1" s="823" t="s">
        <v>531</v>
      </c>
      <c r="BK1" s="823" t="s">
        <v>532</v>
      </c>
      <c r="BL1" s="823" t="s">
        <v>533</v>
      </c>
      <c r="BM1" s="823" t="s">
        <v>534</v>
      </c>
      <c r="BN1" s="823" t="s">
        <v>535</v>
      </c>
      <c r="BO1" s="823" t="s">
        <v>536</v>
      </c>
      <c r="BP1" s="823" t="s">
        <v>537</v>
      </c>
      <c r="BQ1" s="823" t="s">
        <v>538</v>
      </c>
      <c r="BR1" s="823" t="s">
        <v>539</v>
      </c>
      <c r="BS1" s="823" t="s">
        <v>540</v>
      </c>
      <c r="BT1" s="823" t="s">
        <v>541</v>
      </c>
      <c r="BU1" s="823" t="s">
        <v>542</v>
      </c>
      <c r="BV1" s="823" t="s">
        <v>543</v>
      </c>
      <c r="BW1" s="823" t="s">
        <v>544</v>
      </c>
      <c r="BX1" s="823" t="s">
        <v>545</v>
      </c>
      <c r="BY1" s="823" t="s">
        <v>546</v>
      </c>
      <c r="BZ1" s="823" t="s">
        <v>547</v>
      </c>
      <c r="CA1" s="823" t="s">
        <v>548</v>
      </c>
      <c r="CB1" s="823" t="s">
        <v>549</v>
      </c>
      <c r="CC1" s="823" t="s">
        <v>550</v>
      </c>
      <c r="CD1" s="823" t="s">
        <v>551</v>
      </c>
      <c r="CE1" s="823" t="s">
        <v>552</v>
      </c>
      <c r="CF1" s="823" t="s">
        <v>553</v>
      </c>
      <c r="CG1" s="823" t="s">
        <v>554</v>
      </c>
      <c r="CH1" s="823" t="s">
        <v>555</v>
      </c>
      <c r="CI1" s="823" t="s">
        <v>556</v>
      </c>
      <c r="CJ1" s="823" t="s">
        <v>557</v>
      </c>
      <c r="CK1" s="823" t="s">
        <v>558</v>
      </c>
      <c r="CL1" s="823" t="s">
        <v>559</v>
      </c>
      <c r="CM1" s="823" t="s">
        <v>560</v>
      </c>
      <c r="CN1" s="823" t="s">
        <v>561</v>
      </c>
      <c r="CO1" s="823" t="s">
        <v>562</v>
      </c>
      <c r="CP1" s="823" t="s">
        <v>563</v>
      </c>
      <c r="CQ1" s="823" t="s">
        <v>564</v>
      </c>
      <c r="CR1" s="823" t="s">
        <v>565</v>
      </c>
      <c r="CS1" s="823" t="s">
        <v>566</v>
      </c>
      <c r="CT1" s="823" t="s">
        <v>567</v>
      </c>
      <c r="CU1" s="823" t="s">
        <v>568</v>
      </c>
      <c r="CV1" s="823" t="s">
        <v>569</v>
      </c>
      <c r="CW1" s="823" t="s">
        <v>570</v>
      </c>
      <c r="CX1" s="823" t="s">
        <v>571</v>
      </c>
      <c r="CY1" s="823" t="s">
        <v>572</v>
      </c>
      <c r="CZ1" s="823" t="s">
        <v>573</v>
      </c>
      <c r="DA1" s="823" t="s">
        <v>574</v>
      </c>
      <c r="DB1" s="823" t="s">
        <v>575</v>
      </c>
      <c r="DC1" s="823" t="s">
        <v>576</v>
      </c>
      <c r="DD1" s="823" t="s">
        <v>577</v>
      </c>
      <c r="DE1" s="823" t="s">
        <v>578</v>
      </c>
      <c r="DF1" s="823" t="s">
        <v>579</v>
      </c>
      <c r="DG1" s="823" t="s">
        <v>580</v>
      </c>
      <c r="DH1" s="823" t="s">
        <v>581</v>
      </c>
      <c r="DI1" s="823" t="s">
        <v>582</v>
      </c>
      <c r="DJ1" s="823" t="s">
        <v>583</v>
      </c>
      <c r="DK1" s="823" t="s">
        <v>584</v>
      </c>
      <c r="DL1" s="823" t="s">
        <v>585</v>
      </c>
      <c r="DM1" s="823" t="s">
        <v>586</v>
      </c>
      <c r="DN1" s="823" t="s">
        <v>587</v>
      </c>
      <c r="DO1" s="823" t="s">
        <v>588</v>
      </c>
      <c r="DP1" s="823" t="s">
        <v>589</v>
      </c>
      <c r="DQ1" s="823" t="s">
        <v>590</v>
      </c>
      <c r="DR1" s="823" t="s">
        <v>591</v>
      </c>
      <c r="DS1" s="823" t="s">
        <v>592</v>
      </c>
      <c r="DT1" s="823" t="s">
        <v>593</v>
      </c>
      <c r="DU1" s="823" t="s">
        <v>1673</v>
      </c>
      <c r="DV1" s="823" t="s">
        <v>594</v>
      </c>
      <c r="DW1" s="823" t="s">
        <v>595</v>
      </c>
      <c r="DX1" s="823" t="s">
        <v>1674</v>
      </c>
      <c r="DY1" s="823" t="s">
        <v>596</v>
      </c>
      <c r="DZ1" s="823" t="s">
        <v>597</v>
      </c>
      <c r="EA1" s="823" t="s">
        <v>598</v>
      </c>
      <c r="EB1" s="823" t="s">
        <v>599</v>
      </c>
      <c r="EC1" s="823" t="s">
        <v>600</v>
      </c>
      <c r="ED1" s="823" t="s">
        <v>601</v>
      </c>
      <c r="EE1" s="823" t="s">
        <v>602</v>
      </c>
      <c r="EF1" s="823" t="s">
        <v>603</v>
      </c>
      <c r="EG1" s="823" t="s">
        <v>604</v>
      </c>
      <c r="EH1" s="823" t="s">
        <v>605</v>
      </c>
      <c r="EI1" s="823" t="s">
        <v>606</v>
      </c>
      <c r="EJ1" s="823" t="s">
        <v>607</v>
      </c>
      <c r="EK1" s="823" t="s">
        <v>676</v>
      </c>
      <c r="EL1" s="823" t="s">
        <v>677</v>
      </c>
      <c r="EM1" s="823" t="s">
        <v>678</v>
      </c>
      <c r="EN1" s="823" t="s">
        <v>679</v>
      </c>
      <c r="EO1" s="823" t="s">
        <v>680</v>
      </c>
      <c r="EP1" s="823" t="s">
        <v>681</v>
      </c>
      <c r="EQ1" s="823" t="s">
        <v>1693</v>
      </c>
      <c r="ER1" s="823" t="s">
        <v>1694</v>
      </c>
      <c r="ES1" s="823" t="s">
        <v>1695</v>
      </c>
      <c r="ET1" s="823" t="s">
        <v>1696</v>
      </c>
      <c r="EU1" s="823" t="s">
        <v>1697</v>
      </c>
      <c r="EV1" s="823" t="s">
        <v>1698</v>
      </c>
      <c r="EW1" s="823" t="s">
        <v>1684</v>
      </c>
      <c r="EX1" s="823" t="s">
        <v>1685</v>
      </c>
      <c r="EY1" s="823" t="s">
        <v>1686</v>
      </c>
      <c r="EZ1" s="823" t="s">
        <v>1687</v>
      </c>
      <c r="FA1" s="823" t="s">
        <v>1688</v>
      </c>
      <c r="FB1" s="823" t="s">
        <v>1689</v>
      </c>
      <c r="FC1" s="823" t="s">
        <v>1690</v>
      </c>
      <c r="FD1" s="823" t="s">
        <v>1691</v>
      </c>
      <c r="FE1" s="823" t="s">
        <v>1692</v>
      </c>
      <c r="FF1" s="823" t="s">
        <v>1699</v>
      </c>
      <c r="FG1" s="823" t="s">
        <v>1700</v>
      </c>
      <c r="FH1" s="823" t="s">
        <v>1701</v>
      </c>
      <c r="FI1" s="823" t="s">
        <v>1702</v>
      </c>
      <c r="FJ1" s="823" t="s">
        <v>1703</v>
      </c>
      <c r="FK1" s="823" t="s">
        <v>1704</v>
      </c>
      <c r="FL1" s="823" t="s">
        <v>1705</v>
      </c>
      <c r="FM1" s="823" t="s">
        <v>1706</v>
      </c>
      <c r="FN1" s="823" t="s">
        <v>1707</v>
      </c>
      <c r="FO1" s="823" t="s">
        <v>1708</v>
      </c>
      <c r="FP1" s="823" t="s">
        <v>1709</v>
      </c>
      <c r="FQ1" s="823" t="s">
        <v>1710</v>
      </c>
      <c r="FR1" s="823" t="s">
        <v>1711</v>
      </c>
      <c r="FS1" s="823" t="s">
        <v>1712</v>
      </c>
      <c r="FT1" s="823" t="s">
        <v>1713</v>
      </c>
      <c r="FU1" s="823" t="s">
        <v>1714</v>
      </c>
      <c r="FV1" s="823" t="s">
        <v>1715</v>
      </c>
      <c r="FW1" s="823" t="s">
        <v>1716</v>
      </c>
      <c r="FX1" s="823" t="s">
        <v>1717</v>
      </c>
      <c r="FY1" s="823" t="s">
        <v>1718</v>
      </c>
      <c r="FZ1" s="823" t="s">
        <v>1719</v>
      </c>
      <c r="GA1" s="823" t="s">
        <v>1720</v>
      </c>
      <c r="GB1" s="823" t="s">
        <v>1721</v>
      </c>
      <c r="GC1" s="823" t="s">
        <v>1722</v>
      </c>
      <c r="GD1" s="823" t="s">
        <v>1723</v>
      </c>
      <c r="GE1" s="823" t="s">
        <v>1724</v>
      </c>
      <c r="GF1" s="823" t="s">
        <v>1725</v>
      </c>
      <c r="GG1" s="823" t="s">
        <v>1726</v>
      </c>
      <c r="GH1" s="823" t="s">
        <v>1727</v>
      </c>
      <c r="GI1" s="823" t="s">
        <v>1728</v>
      </c>
      <c r="GJ1" s="823" t="s">
        <v>1729</v>
      </c>
      <c r="GK1" s="823" t="s">
        <v>1730</v>
      </c>
      <c r="GL1" s="823" t="s">
        <v>1731</v>
      </c>
      <c r="GM1" s="823" t="s">
        <v>1732</v>
      </c>
      <c r="GN1" s="823" t="s">
        <v>1734</v>
      </c>
      <c r="GO1" s="823" t="s">
        <v>1735</v>
      </c>
      <c r="GP1" s="823" t="s">
        <v>1736</v>
      </c>
      <c r="GQ1" s="823" t="s">
        <v>1737</v>
      </c>
      <c r="GR1" s="823" t="s">
        <v>1738</v>
      </c>
      <c r="GS1" s="823" t="s">
        <v>1739</v>
      </c>
      <c r="GT1" s="823" t="s">
        <v>1740</v>
      </c>
      <c r="GU1" s="823" t="s">
        <v>1741</v>
      </c>
      <c r="GV1" s="823" t="s">
        <v>1742</v>
      </c>
      <c r="GW1" s="823" t="s">
        <v>1743</v>
      </c>
      <c r="GX1" s="823" t="s">
        <v>1744</v>
      </c>
      <c r="GY1" s="823" t="s">
        <v>1745</v>
      </c>
      <c r="GZ1" s="823" t="s">
        <v>1746</v>
      </c>
      <c r="HA1" s="823" t="s">
        <v>1747</v>
      </c>
      <c r="HB1" s="823" t="s">
        <v>1748</v>
      </c>
      <c r="HC1" s="823" t="s">
        <v>1749</v>
      </c>
      <c r="HD1" s="823" t="s">
        <v>1750</v>
      </c>
      <c r="HE1" s="823" t="s">
        <v>1751</v>
      </c>
      <c r="HF1" s="823" t="s">
        <v>1752</v>
      </c>
      <c r="HG1" s="823" t="s">
        <v>1753</v>
      </c>
      <c r="HH1" s="823" t="s">
        <v>1754</v>
      </c>
      <c r="HI1" s="823" t="s">
        <v>1755</v>
      </c>
      <c r="HJ1" s="823" t="s">
        <v>1756</v>
      </c>
      <c r="HK1" s="823" t="s">
        <v>1757</v>
      </c>
      <c r="HL1" s="823" t="s">
        <v>1758</v>
      </c>
      <c r="HM1" s="823" t="s">
        <v>1759</v>
      </c>
      <c r="HN1" s="823" t="s">
        <v>1760</v>
      </c>
      <c r="HO1" s="823" t="s">
        <v>1761</v>
      </c>
      <c r="HP1" s="823" t="s">
        <v>1762</v>
      </c>
      <c r="HQ1" s="823" t="s">
        <v>1763</v>
      </c>
      <c r="HR1" s="823" t="s">
        <v>1764</v>
      </c>
      <c r="HS1" s="823" t="s">
        <v>1765</v>
      </c>
      <c r="HT1" s="823" t="s">
        <v>1766</v>
      </c>
      <c r="HU1" s="823" t="s">
        <v>1767</v>
      </c>
      <c r="HV1" s="823" t="s">
        <v>1768</v>
      </c>
      <c r="HW1" s="823" t="s">
        <v>1769</v>
      </c>
      <c r="HX1" s="823" t="s">
        <v>1770</v>
      </c>
      <c r="HY1" s="823" t="s">
        <v>1771</v>
      </c>
      <c r="HZ1" s="823" t="s">
        <v>1772</v>
      </c>
      <c r="IA1" s="823" t="s">
        <v>1773</v>
      </c>
      <c r="IB1" s="823" t="s">
        <v>1774</v>
      </c>
      <c r="IC1" s="823" t="s">
        <v>1775</v>
      </c>
      <c r="ID1" s="823" t="s">
        <v>1776</v>
      </c>
      <c r="IE1" s="823" t="s">
        <v>1777</v>
      </c>
      <c r="IF1" s="823" t="s">
        <v>1778</v>
      </c>
      <c r="IG1" s="823" t="s">
        <v>1779</v>
      </c>
      <c r="IH1" s="823" t="s">
        <v>1780</v>
      </c>
      <c r="II1" s="823" t="s">
        <v>1781</v>
      </c>
      <c r="IJ1" s="823" t="s">
        <v>1782</v>
      </c>
      <c r="IK1" s="823" t="s">
        <v>1783</v>
      </c>
      <c r="IL1" s="823" t="s">
        <v>1784</v>
      </c>
      <c r="IM1" s="823" t="s">
        <v>1785</v>
      </c>
      <c r="IN1" s="823" t="s">
        <v>1786</v>
      </c>
      <c r="IO1" s="823" t="s">
        <v>1787</v>
      </c>
      <c r="IP1" s="823" t="s">
        <v>1788</v>
      </c>
      <c r="IQ1" s="823" t="s">
        <v>1789</v>
      </c>
      <c r="IR1" s="823" t="s">
        <v>1790</v>
      </c>
      <c r="IS1" s="823" t="s">
        <v>1791</v>
      </c>
      <c r="IT1" s="823" t="s">
        <v>1792</v>
      </c>
      <c r="IU1" s="823" t="s">
        <v>1793</v>
      </c>
      <c r="IV1" s="823" t="s">
        <v>1794</v>
      </c>
      <c r="IW1" s="823" t="s">
        <v>1795</v>
      </c>
      <c r="IX1" s="823" t="s">
        <v>1796</v>
      </c>
      <c r="IY1" s="823" t="s">
        <v>1797</v>
      </c>
      <c r="IZ1" s="823" t="s">
        <v>1798</v>
      </c>
      <c r="JA1" s="823" t="s">
        <v>1799</v>
      </c>
      <c r="JB1" s="823" t="s">
        <v>1800</v>
      </c>
      <c r="JC1" s="823" t="s">
        <v>1801</v>
      </c>
      <c r="JD1" s="823" t="s">
        <v>1802</v>
      </c>
      <c r="JE1" s="823" t="s">
        <v>1803</v>
      </c>
      <c r="JF1" s="823" t="s">
        <v>1804</v>
      </c>
      <c r="JG1" s="823" t="s">
        <v>1805</v>
      </c>
      <c r="JH1" s="823" t="s">
        <v>1806</v>
      </c>
      <c r="JI1" s="823" t="s">
        <v>1807</v>
      </c>
      <c r="JJ1" s="823" t="s">
        <v>1808</v>
      </c>
      <c r="JK1" s="823" t="s">
        <v>1809</v>
      </c>
      <c r="JL1" s="823" t="s">
        <v>1810</v>
      </c>
      <c r="JM1" s="823" t="s">
        <v>1811</v>
      </c>
      <c r="JN1" s="823" t="s">
        <v>1812</v>
      </c>
      <c r="JO1" s="823" t="s">
        <v>1813</v>
      </c>
      <c r="JP1" s="823" t="s">
        <v>1814</v>
      </c>
      <c r="JQ1" s="823" t="s">
        <v>1815</v>
      </c>
      <c r="JR1" s="823" t="s">
        <v>1816</v>
      </c>
      <c r="JS1" s="823" t="s">
        <v>1817</v>
      </c>
      <c r="JT1" s="823" t="s">
        <v>1818</v>
      </c>
      <c r="JU1" s="823" t="s">
        <v>1819</v>
      </c>
      <c r="JV1" s="823" t="s">
        <v>1820</v>
      </c>
      <c r="JW1" s="823" t="s">
        <v>1821</v>
      </c>
      <c r="JX1" s="823" t="s">
        <v>1822</v>
      </c>
      <c r="JY1" s="823" t="s">
        <v>1823</v>
      </c>
      <c r="JZ1" s="823" t="s">
        <v>1824</v>
      </c>
      <c r="KA1" s="823" t="s">
        <v>1825</v>
      </c>
      <c r="KB1" s="823" t="s">
        <v>1826</v>
      </c>
      <c r="KC1" s="823" t="s">
        <v>1827</v>
      </c>
      <c r="KD1" s="823" t="s">
        <v>1828</v>
      </c>
      <c r="KE1" s="823" t="s">
        <v>1829</v>
      </c>
      <c r="KF1" s="823" t="s">
        <v>1830</v>
      </c>
      <c r="KG1" s="823" t="s">
        <v>1831</v>
      </c>
      <c r="KH1" s="823" t="s">
        <v>793</v>
      </c>
      <c r="KI1" s="823" t="s">
        <v>794</v>
      </c>
      <c r="KJ1" s="823" t="s">
        <v>795</v>
      </c>
      <c r="KK1" s="823" t="s">
        <v>796</v>
      </c>
      <c r="KL1" s="823" t="s">
        <v>797</v>
      </c>
      <c r="KM1" s="823" t="s">
        <v>798</v>
      </c>
      <c r="KN1" s="823" t="s">
        <v>799</v>
      </c>
      <c r="KO1" s="823" t="s">
        <v>800</v>
      </c>
      <c r="KP1" s="823" t="s">
        <v>801</v>
      </c>
      <c r="KQ1" s="823" t="s">
        <v>802</v>
      </c>
      <c r="KR1" s="823" t="s">
        <v>803</v>
      </c>
      <c r="KS1" s="823" t="s">
        <v>804</v>
      </c>
      <c r="KT1" s="823" t="s">
        <v>805</v>
      </c>
      <c r="KU1" s="823" t="s">
        <v>806</v>
      </c>
      <c r="KV1" s="823" t="s">
        <v>807</v>
      </c>
      <c r="KW1" s="823" t="s">
        <v>808</v>
      </c>
      <c r="KX1" s="823" t="s">
        <v>809</v>
      </c>
      <c r="KY1" s="823"/>
      <c r="KZ1" s="823"/>
      <c r="LA1" s="823"/>
      <c r="LB1" s="823" t="s">
        <v>810</v>
      </c>
      <c r="LC1" s="823" t="s">
        <v>811</v>
      </c>
      <c r="LD1" s="823" t="s">
        <v>812</v>
      </c>
      <c r="LE1" s="823" t="s">
        <v>813</v>
      </c>
      <c r="LF1" s="823" t="s">
        <v>814</v>
      </c>
      <c r="LG1" s="823" t="s">
        <v>815</v>
      </c>
      <c r="LH1" s="823" t="s">
        <v>816</v>
      </c>
      <c r="LI1" s="823" t="s">
        <v>817</v>
      </c>
      <c r="LJ1" s="823" t="s">
        <v>818</v>
      </c>
      <c r="LK1" s="823" t="s">
        <v>819</v>
      </c>
      <c r="LL1" s="823" t="s">
        <v>820</v>
      </c>
      <c r="LM1" s="823" t="s">
        <v>821</v>
      </c>
      <c r="LN1" s="823" t="s">
        <v>822</v>
      </c>
      <c r="LO1" s="823" t="s">
        <v>823</v>
      </c>
      <c r="LP1" s="823" t="s">
        <v>824</v>
      </c>
      <c r="LQ1" s="823" t="s">
        <v>825</v>
      </c>
      <c r="LR1" s="823" t="s">
        <v>826</v>
      </c>
      <c r="LS1" s="823" t="s">
        <v>827</v>
      </c>
      <c r="LT1" s="823" t="s">
        <v>828</v>
      </c>
      <c r="LU1" s="823" t="s">
        <v>829</v>
      </c>
      <c r="LV1" s="823" t="s">
        <v>830</v>
      </c>
      <c r="LW1" s="823" t="s">
        <v>831</v>
      </c>
      <c r="LX1" s="823" t="s">
        <v>832</v>
      </c>
      <c r="LY1" s="823" t="s">
        <v>833</v>
      </c>
      <c r="LZ1" s="823" t="s">
        <v>834</v>
      </c>
      <c r="MA1" s="823" t="s">
        <v>835</v>
      </c>
      <c r="MB1" s="823" t="s">
        <v>836</v>
      </c>
      <c r="MC1" s="823" t="s">
        <v>837</v>
      </c>
      <c r="MD1" s="823" t="s">
        <v>838</v>
      </c>
      <c r="ME1" s="823" t="s">
        <v>839</v>
      </c>
      <c r="MF1" s="823" t="s">
        <v>840</v>
      </c>
      <c r="MG1" s="823" t="s">
        <v>841</v>
      </c>
      <c r="MH1" s="823" t="s">
        <v>842</v>
      </c>
      <c r="MN1" s="823" t="s">
        <v>817</v>
      </c>
      <c r="MP1" s="568"/>
    </row>
    <row r="2" spans="1:392" s="767" customFormat="1" ht="14.25" hidden="1">
      <c r="A2" s="767">
        <f>SUBTOTAL(2,A15:A3562)</f>
        <v>0</v>
      </c>
      <c r="H2" s="767">
        <f>SUBTOTAL(3,H15:H15)</f>
        <v>1</v>
      </c>
      <c r="I2" s="767">
        <f>SUBTOTAL(2,I15:I3551)</f>
        <v>1</v>
      </c>
      <c r="J2" s="767">
        <f>SUBTOTAL(2,J15:J3551)</f>
        <v>0</v>
      </c>
      <c r="K2" s="768">
        <f t="shared" ref="K2:AD2" si="0">SUBTOTAL(9,K15:K15)</f>
        <v>22</v>
      </c>
      <c r="L2" s="768">
        <f t="shared" si="0"/>
        <v>4</v>
      </c>
      <c r="M2" s="768">
        <f t="shared" si="0"/>
        <v>9</v>
      </c>
      <c r="N2" s="768">
        <f t="shared" si="0"/>
        <v>3</v>
      </c>
      <c r="O2" s="768">
        <f t="shared" si="0"/>
        <v>4</v>
      </c>
      <c r="P2" s="768">
        <f t="shared" si="0"/>
        <v>1</v>
      </c>
      <c r="Q2" s="768">
        <f t="shared" si="0"/>
        <v>1</v>
      </c>
      <c r="R2" s="768">
        <f t="shared" si="0"/>
        <v>2</v>
      </c>
      <c r="S2" s="768">
        <f t="shared" si="0"/>
        <v>2</v>
      </c>
      <c r="T2" s="768">
        <f>SUBTOTAL(9,T15:T15)</f>
        <v>10</v>
      </c>
      <c r="U2" s="768">
        <f>SUBTOTAL(9,U15:U15)</f>
        <v>1</v>
      </c>
      <c r="V2" s="768">
        <f t="shared" si="0"/>
        <v>2</v>
      </c>
      <c r="W2" s="768">
        <f t="shared" si="0"/>
        <v>1</v>
      </c>
      <c r="X2" s="768">
        <f t="shared" si="0"/>
        <v>1</v>
      </c>
      <c r="Y2" s="768">
        <f t="shared" si="0"/>
        <v>0</v>
      </c>
      <c r="Z2" s="768">
        <f t="shared" si="0"/>
        <v>2</v>
      </c>
      <c r="AA2" s="768">
        <f t="shared" si="0"/>
        <v>2</v>
      </c>
      <c r="AB2" s="768">
        <f t="shared" si="0"/>
        <v>0</v>
      </c>
      <c r="AC2" s="768">
        <f t="shared" si="0"/>
        <v>1</v>
      </c>
      <c r="AD2" s="768">
        <f t="shared" si="0"/>
        <v>0</v>
      </c>
      <c r="AE2" s="768"/>
      <c r="AF2" s="768">
        <f t="shared" ref="AF2:CQ2" si="1">SUBTOTAL(9,AF15:AF3551)</f>
        <v>38346</v>
      </c>
      <c r="AG2" s="768">
        <f t="shared" si="1"/>
        <v>20714</v>
      </c>
      <c r="AH2" s="768">
        <f t="shared" si="1"/>
        <v>16569</v>
      </c>
      <c r="AI2" s="768">
        <f t="shared" si="1"/>
        <v>0</v>
      </c>
      <c r="AJ2" s="768">
        <f t="shared" si="1"/>
        <v>1403</v>
      </c>
      <c r="AK2" s="768">
        <f t="shared" si="1"/>
        <v>1515</v>
      </c>
      <c r="AL2" s="768">
        <f t="shared" si="1"/>
        <v>813</v>
      </c>
      <c r="AM2" s="768">
        <f t="shared" si="1"/>
        <v>414</v>
      </c>
      <c r="AN2" s="768">
        <f t="shared" si="1"/>
        <v>12468</v>
      </c>
      <c r="AO2" s="768">
        <f t="shared" si="1"/>
        <v>1840</v>
      </c>
      <c r="AP2" s="768">
        <f t="shared" si="1"/>
        <v>4925</v>
      </c>
      <c r="AQ2" s="768">
        <f t="shared" si="1"/>
        <v>869</v>
      </c>
      <c r="AR2" s="768">
        <f t="shared" si="1"/>
        <v>2034</v>
      </c>
      <c r="AS2" s="768">
        <f t="shared" si="1"/>
        <v>1153</v>
      </c>
      <c r="AT2" s="768">
        <f t="shared" si="1"/>
        <v>1647</v>
      </c>
      <c r="AU2" s="768">
        <f t="shared" si="1"/>
        <v>4014</v>
      </c>
      <c r="AV2" s="768">
        <f t="shared" si="1"/>
        <v>3144</v>
      </c>
      <c r="AW2" s="768">
        <f t="shared" si="1"/>
        <v>120</v>
      </c>
      <c r="AX2" s="768">
        <f t="shared" si="1"/>
        <v>140</v>
      </c>
      <c r="AY2" s="768">
        <f t="shared" si="1"/>
        <v>130</v>
      </c>
      <c r="AZ2" s="768">
        <f t="shared" si="1"/>
        <v>150</v>
      </c>
      <c r="BA2" s="768">
        <f t="shared" si="1"/>
        <v>170</v>
      </c>
      <c r="BB2" s="768">
        <f t="shared" si="1"/>
        <v>160</v>
      </c>
      <c r="BC2" s="768">
        <f t="shared" si="1"/>
        <v>1150</v>
      </c>
      <c r="BD2" s="768">
        <f t="shared" si="1"/>
        <v>430</v>
      </c>
      <c r="BE2" s="768">
        <f t="shared" si="1"/>
        <v>0</v>
      </c>
      <c r="BF2" s="768">
        <f t="shared" si="1"/>
        <v>230</v>
      </c>
      <c r="BG2" s="768">
        <f t="shared" si="1"/>
        <v>240</v>
      </c>
      <c r="BH2" s="768">
        <f t="shared" si="1"/>
        <v>250</v>
      </c>
      <c r="BI2" s="768">
        <f t="shared" si="1"/>
        <v>27482</v>
      </c>
      <c r="BJ2" s="768">
        <f t="shared" si="1"/>
        <v>16268</v>
      </c>
      <c r="BK2" s="768">
        <f t="shared" si="1"/>
        <v>14014</v>
      </c>
      <c r="BL2" s="768">
        <f t="shared" si="1"/>
        <v>0</v>
      </c>
      <c r="BM2" s="768">
        <f>SUBTOTAL(9,BM15:BM3551)</f>
        <v>491</v>
      </c>
      <c r="BN2" s="768">
        <f t="shared" si="1"/>
        <v>536</v>
      </c>
      <c r="BO2" s="768">
        <f t="shared" si="1"/>
        <v>813</v>
      </c>
      <c r="BP2" s="768">
        <f t="shared" si="1"/>
        <v>414</v>
      </c>
      <c r="BQ2" s="768">
        <f>SUBTOTAL(9,BQ15:BQ3551)</f>
        <v>8180</v>
      </c>
      <c r="BR2" s="768">
        <f>SUBTOTAL(9,BR15:BR3551)</f>
        <v>1840</v>
      </c>
      <c r="BS2" s="768">
        <f t="shared" si="1"/>
        <v>1233</v>
      </c>
      <c r="BT2" s="768">
        <f t="shared" si="1"/>
        <v>869</v>
      </c>
      <c r="BU2" s="768">
        <f t="shared" si="1"/>
        <v>1477</v>
      </c>
      <c r="BV2" s="768">
        <f t="shared" si="1"/>
        <v>1114</v>
      </c>
      <c r="BW2" s="768">
        <f t="shared" si="1"/>
        <v>1647</v>
      </c>
      <c r="BX2" s="768">
        <f t="shared" si="1"/>
        <v>3034</v>
      </c>
      <c r="BY2" s="768">
        <f t="shared" si="1"/>
        <v>3034</v>
      </c>
      <c r="BZ2" s="768">
        <f t="shared" si="1"/>
        <v>0</v>
      </c>
      <c r="CA2" s="768">
        <f t="shared" si="1"/>
        <v>0</v>
      </c>
      <c r="CB2" s="768">
        <f t="shared" si="1"/>
        <v>0</v>
      </c>
      <c r="CC2" s="768">
        <f t="shared" si="1"/>
        <v>0</v>
      </c>
      <c r="CD2" s="768">
        <f t="shared" si="1"/>
        <v>0</v>
      </c>
      <c r="CE2" s="768">
        <f t="shared" si="1"/>
        <v>0</v>
      </c>
      <c r="CF2" s="768">
        <f t="shared" si="1"/>
        <v>0</v>
      </c>
      <c r="CG2" s="768">
        <f t="shared" si="1"/>
        <v>0</v>
      </c>
      <c r="CH2" s="768">
        <f t="shared" si="1"/>
        <v>0</v>
      </c>
      <c r="CI2" s="768">
        <f t="shared" si="1"/>
        <v>0</v>
      </c>
      <c r="CJ2" s="768">
        <f t="shared" si="1"/>
        <v>0</v>
      </c>
      <c r="CK2" s="768">
        <f t="shared" si="1"/>
        <v>0</v>
      </c>
      <c r="CL2" s="768">
        <f t="shared" si="1"/>
        <v>0</v>
      </c>
      <c r="CM2" s="768">
        <f t="shared" si="1"/>
        <v>10864</v>
      </c>
      <c r="CN2" s="768">
        <f t="shared" si="1"/>
        <v>4446</v>
      </c>
      <c r="CO2" s="768">
        <f t="shared" si="1"/>
        <v>2555</v>
      </c>
      <c r="CP2" s="768">
        <f t="shared" si="1"/>
        <v>0</v>
      </c>
      <c r="CQ2" s="768">
        <f t="shared" si="1"/>
        <v>912</v>
      </c>
      <c r="CR2" s="768">
        <f t="shared" ref="CR2:DV2" si="2">SUBTOTAL(9,CR15:CR3551)</f>
        <v>979</v>
      </c>
      <c r="CS2" s="768">
        <f t="shared" si="2"/>
        <v>0</v>
      </c>
      <c r="CT2" s="768">
        <f t="shared" si="2"/>
        <v>0</v>
      </c>
      <c r="CU2" s="768">
        <f t="shared" si="2"/>
        <v>4288</v>
      </c>
      <c r="CV2" s="768">
        <f t="shared" si="2"/>
        <v>0</v>
      </c>
      <c r="CW2" s="768">
        <f t="shared" si="2"/>
        <v>3692</v>
      </c>
      <c r="CX2" s="768">
        <f t="shared" si="2"/>
        <v>0</v>
      </c>
      <c r="CY2" s="768">
        <f t="shared" si="2"/>
        <v>557</v>
      </c>
      <c r="CZ2" s="768">
        <f t="shared" si="2"/>
        <v>39</v>
      </c>
      <c r="DA2" s="768">
        <f t="shared" si="2"/>
        <v>0</v>
      </c>
      <c r="DB2" s="768">
        <f t="shared" si="2"/>
        <v>980</v>
      </c>
      <c r="DC2" s="768">
        <f t="shared" si="2"/>
        <v>110</v>
      </c>
      <c r="DD2" s="768">
        <f t="shared" si="2"/>
        <v>120</v>
      </c>
      <c r="DE2" s="768">
        <f t="shared" si="2"/>
        <v>140</v>
      </c>
      <c r="DF2" s="768">
        <f t="shared" si="2"/>
        <v>130</v>
      </c>
      <c r="DG2" s="768">
        <f t="shared" si="2"/>
        <v>150</v>
      </c>
      <c r="DH2" s="768">
        <f t="shared" si="2"/>
        <v>170</v>
      </c>
      <c r="DI2" s="768">
        <f t="shared" si="2"/>
        <v>160</v>
      </c>
      <c r="DJ2" s="768">
        <f t="shared" si="2"/>
        <v>1150</v>
      </c>
      <c r="DK2" s="768">
        <f t="shared" si="2"/>
        <v>430</v>
      </c>
      <c r="DL2" s="768">
        <f t="shared" si="2"/>
        <v>0</v>
      </c>
      <c r="DM2" s="768">
        <f t="shared" si="2"/>
        <v>230</v>
      </c>
      <c r="DN2" s="768">
        <f t="shared" si="2"/>
        <v>240</v>
      </c>
      <c r="DO2" s="768">
        <f t="shared" si="2"/>
        <v>250</v>
      </c>
      <c r="DP2" s="768">
        <f t="shared" si="2"/>
        <v>369019</v>
      </c>
      <c r="DQ2" s="768">
        <f t="shared" si="2"/>
        <v>0</v>
      </c>
      <c r="DR2" s="768">
        <f t="shared" si="2"/>
        <v>0</v>
      </c>
      <c r="DS2" s="768">
        <f t="shared" si="2"/>
        <v>0</v>
      </c>
      <c r="DT2" s="768">
        <f t="shared" si="2"/>
        <v>0</v>
      </c>
      <c r="DU2" s="768">
        <f t="shared" si="2"/>
        <v>0</v>
      </c>
      <c r="DV2" s="768">
        <f t="shared" si="2"/>
        <v>0</v>
      </c>
      <c r="DW2" s="768">
        <f>SUBTOTAL(3,DW15:DW3551)</f>
        <v>0</v>
      </c>
      <c r="DX2" s="768">
        <f t="shared" ref="DX2:EP2" si="3">SUBTOTAL(9,DX15:DX3551)</f>
        <v>0</v>
      </c>
      <c r="DY2" s="768">
        <f t="shared" si="3"/>
        <v>0</v>
      </c>
      <c r="DZ2" s="768">
        <f t="shared" si="3"/>
        <v>0</v>
      </c>
      <c r="EA2" s="768">
        <f t="shared" si="3"/>
        <v>0</v>
      </c>
      <c r="EB2" s="768">
        <f t="shared" si="3"/>
        <v>0</v>
      </c>
      <c r="EC2" s="768">
        <f t="shared" si="3"/>
        <v>0</v>
      </c>
      <c r="ED2" s="768">
        <f t="shared" si="3"/>
        <v>0</v>
      </c>
      <c r="EE2" s="768">
        <f t="shared" si="3"/>
        <v>0</v>
      </c>
      <c r="EF2" s="768">
        <f t="shared" si="3"/>
        <v>0</v>
      </c>
      <c r="EG2" s="768">
        <f t="shared" si="3"/>
        <v>0</v>
      </c>
      <c r="EH2" s="768">
        <f t="shared" si="3"/>
        <v>0</v>
      </c>
      <c r="EI2" s="768">
        <f t="shared" si="3"/>
        <v>0</v>
      </c>
      <c r="EJ2" s="768">
        <f t="shared" si="3"/>
        <v>0</v>
      </c>
      <c r="EK2" s="768">
        <f t="shared" si="3"/>
        <v>1</v>
      </c>
      <c r="EL2" s="768">
        <f t="shared" si="3"/>
        <v>2140</v>
      </c>
      <c r="EM2" s="768">
        <f t="shared" si="3"/>
        <v>907</v>
      </c>
      <c r="EN2" s="768">
        <f t="shared" si="3"/>
        <v>1233</v>
      </c>
      <c r="EO2" s="768">
        <f t="shared" si="3"/>
        <v>21400</v>
      </c>
      <c r="EP2" s="768">
        <f t="shared" si="3"/>
        <v>0</v>
      </c>
      <c r="EQ2" s="768">
        <f>SUBTOTAL(9,EQ15:EQ3551)</f>
        <v>0</v>
      </c>
      <c r="ER2" s="768">
        <f>SUBTOTAL(9,ER15:ER3551)</f>
        <v>0</v>
      </c>
      <c r="ES2" s="768">
        <f t="shared" ref="ES2:EV2" si="4">SUBTOTAL(9,ES15:ES3551)</f>
        <v>0</v>
      </c>
      <c r="ET2" s="768">
        <f t="shared" si="4"/>
        <v>0</v>
      </c>
      <c r="EU2" s="768">
        <f t="shared" si="4"/>
        <v>0</v>
      </c>
      <c r="EV2" s="768">
        <f t="shared" si="4"/>
        <v>0</v>
      </c>
      <c r="EW2" s="768">
        <f t="shared" ref="EW2:FE2" si="5">SUBTOTAL(3,EW15:EW3551)</f>
        <v>1</v>
      </c>
      <c r="EX2" s="768">
        <f t="shared" si="5"/>
        <v>1</v>
      </c>
      <c r="EY2" s="768">
        <f t="shared" si="5"/>
        <v>0</v>
      </c>
      <c r="EZ2" s="768">
        <f t="shared" si="5"/>
        <v>1</v>
      </c>
      <c r="FA2" s="768">
        <f t="shared" si="5"/>
        <v>1</v>
      </c>
      <c r="FB2" s="768">
        <f t="shared" si="5"/>
        <v>0</v>
      </c>
      <c r="FC2" s="768">
        <f t="shared" si="5"/>
        <v>1</v>
      </c>
      <c r="FD2" s="768">
        <f t="shared" si="5"/>
        <v>1</v>
      </c>
      <c r="FE2" s="768">
        <f t="shared" si="5"/>
        <v>0</v>
      </c>
      <c r="FF2" s="768">
        <f t="shared" ref="FF2:FT2" si="6">SUBTOTAL(9,FF15:FF3551)</f>
        <v>1</v>
      </c>
      <c r="FG2" s="768">
        <f t="shared" si="6"/>
        <v>738</v>
      </c>
      <c r="FH2" s="768">
        <f t="shared" si="6"/>
        <v>738</v>
      </c>
      <c r="FI2" s="768">
        <f t="shared" si="6"/>
        <v>0</v>
      </c>
      <c r="FJ2" s="768">
        <f t="shared" si="6"/>
        <v>4428</v>
      </c>
      <c r="FK2" s="768">
        <f t="shared" si="6"/>
        <v>0</v>
      </c>
      <c r="FL2" s="768">
        <f t="shared" si="6"/>
        <v>0</v>
      </c>
      <c r="FM2" s="768">
        <f t="shared" si="6"/>
        <v>0</v>
      </c>
      <c r="FN2" s="768">
        <f t="shared" si="6"/>
        <v>0</v>
      </c>
      <c r="FO2" s="768">
        <f t="shared" si="6"/>
        <v>0</v>
      </c>
      <c r="FP2" s="768">
        <f t="shared" si="6"/>
        <v>0</v>
      </c>
      <c r="FQ2" s="768">
        <f t="shared" si="6"/>
        <v>0</v>
      </c>
      <c r="FR2" s="768">
        <f t="shared" si="6"/>
        <v>0</v>
      </c>
      <c r="FS2" s="768">
        <f t="shared" si="6"/>
        <v>0</v>
      </c>
      <c r="FT2" s="768">
        <f t="shared" si="6"/>
        <v>0</v>
      </c>
      <c r="FU2" s="768">
        <f>SUBTOTAL(3,FU15:FU3551)</f>
        <v>0</v>
      </c>
      <c r="FV2" s="768">
        <f t="shared" ref="FV2:GF2" si="7">SUBTOTAL(9,FV15:FV3551)</f>
        <v>0</v>
      </c>
      <c r="FW2" s="768">
        <f t="shared" si="7"/>
        <v>0</v>
      </c>
      <c r="FX2" s="768">
        <f t="shared" si="7"/>
        <v>0</v>
      </c>
      <c r="FY2" s="768">
        <f t="shared" si="7"/>
        <v>0</v>
      </c>
      <c r="FZ2" s="768">
        <f t="shared" si="7"/>
        <v>0</v>
      </c>
      <c r="GA2" s="768">
        <f t="shared" si="7"/>
        <v>0</v>
      </c>
      <c r="GB2" s="768">
        <f t="shared" si="7"/>
        <v>0</v>
      </c>
      <c r="GC2" s="768">
        <f t="shared" si="7"/>
        <v>0</v>
      </c>
      <c r="GD2" s="768">
        <f t="shared" si="7"/>
        <v>0</v>
      </c>
      <c r="GE2" s="768">
        <f t="shared" si="7"/>
        <v>0</v>
      </c>
      <c r="GF2" s="768">
        <f t="shared" si="7"/>
        <v>0</v>
      </c>
      <c r="GG2" s="768">
        <f>SUBTOTAL(3,GG15:GG3551)</f>
        <v>0</v>
      </c>
      <c r="GH2" s="768">
        <f t="shared" ref="GH2:GT2" si="8">SUBTOTAL(9,GH15:GH3551)</f>
        <v>0</v>
      </c>
      <c r="GI2" s="768">
        <f t="shared" si="8"/>
        <v>0</v>
      </c>
      <c r="GJ2" s="768">
        <f t="shared" si="8"/>
        <v>0</v>
      </c>
      <c r="GK2" s="768">
        <f t="shared" si="8"/>
        <v>0</v>
      </c>
      <c r="GL2" s="768">
        <f>SUBTOTAL(9,GL15:GL3551)</f>
        <v>2</v>
      </c>
      <c r="GM2" s="768">
        <f t="shared" si="8"/>
        <v>0</v>
      </c>
      <c r="GN2" s="768">
        <f t="shared" si="8"/>
        <v>0</v>
      </c>
      <c r="GO2" s="768">
        <f t="shared" si="8"/>
        <v>0</v>
      </c>
      <c r="GP2" s="768">
        <f t="shared" si="8"/>
        <v>0</v>
      </c>
      <c r="GQ2" s="768">
        <f t="shared" si="8"/>
        <v>0</v>
      </c>
      <c r="GR2" s="768">
        <f t="shared" si="8"/>
        <v>0</v>
      </c>
      <c r="GS2" s="768">
        <f t="shared" si="8"/>
        <v>0</v>
      </c>
      <c r="GT2" s="768">
        <f t="shared" si="8"/>
        <v>0</v>
      </c>
      <c r="GU2" s="768">
        <f>SUBTOTAL(3,GU15:GU3551)</f>
        <v>1</v>
      </c>
      <c r="GV2" s="768">
        <f>SUBTOTAL(3,GV15:GV3551)</f>
        <v>1</v>
      </c>
      <c r="GW2" s="768">
        <f>SUBTOTAL(3,GW15:GW3551)</f>
        <v>0</v>
      </c>
      <c r="GX2" s="768">
        <f>SUBTOTAL(9,GX15:GX3551)</f>
        <v>0</v>
      </c>
      <c r="GY2" s="768">
        <f>SUBTOTAL(9,GY15:GY3551)</f>
        <v>0</v>
      </c>
      <c r="GZ2" s="768">
        <f>SUBTOTAL(9,GZ15:GZ3551)</f>
        <v>0</v>
      </c>
      <c r="HA2" s="768">
        <f>SUBTOTAL(9,HA15:HA3551)</f>
        <v>0</v>
      </c>
      <c r="HB2" s="768">
        <f>SUBTOTAL(3,HB15:HB3551)</f>
        <v>1</v>
      </c>
      <c r="HC2" s="768">
        <f>SUBTOTAL(3,HC15:HC3551)</f>
        <v>1</v>
      </c>
      <c r="HD2" s="768">
        <f>SUBTOTAL(3,HD15:HD3551)</f>
        <v>0</v>
      </c>
      <c r="HE2" s="768">
        <f>SUBTOTAL(9,HE15:HE3551)</f>
        <v>1</v>
      </c>
      <c r="HF2" s="768">
        <f>SUBTOTAL(9,HF15:HF3551)</f>
        <v>5000</v>
      </c>
      <c r="HG2" s="768">
        <f>SUBTOTAL(9,HG15:HG3551)</f>
        <v>0</v>
      </c>
      <c r="HH2" s="768">
        <f>SUBTOTAL(9,HH15:HH3551)</f>
        <v>0</v>
      </c>
      <c r="HI2" s="768">
        <f>SUBTOTAL(3,HI15:HI3551)</f>
        <v>1</v>
      </c>
      <c r="HJ2" s="768">
        <f>SUBTOTAL(3,HJ15:HJ3551)</f>
        <v>1</v>
      </c>
      <c r="HK2" s="768">
        <f>SUBTOTAL(3,HK15:HK3551)</f>
        <v>0</v>
      </c>
      <c r="HL2" s="768">
        <f>SUBTOTAL(9,HL15:HL3551)</f>
        <v>0</v>
      </c>
      <c r="HM2" s="768">
        <f>SUBTOTAL(9,HM15:HM246551)</f>
        <v>0</v>
      </c>
      <c r="HN2" s="768">
        <f>SUBTOTAL(9,HN15:HN246551)</f>
        <v>394847</v>
      </c>
      <c r="HO2" s="796">
        <f>SUBTOTAL(9,HO15:HO246551)</f>
        <v>0</v>
      </c>
      <c r="HP2" s="768">
        <f>SUBTOTAL(9,HP15:HP246551)</f>
        <v>194847</v>
      </c>
      <c r="HQ2" s="770">
        <f>HP2/HN2</f>
        <v>0.49347468766382929</v>
      </c>
      <c r="HR2" s="768">
        <f t="shared" ref="HR2:IK2" si="9">SUBTOTAL(9,HR15:HR3551)</f>
        <v>200000</v>
      </c>
      <c r="HS2" s="768">
        <f t="shared" si="9"/>
        <v>0</v>
      </c>
      <c r="HT2" s="768">
        <f t="shared" si="9"/>
        <v>394847</v>
      </c>
      <c r="HU2" s="768">
        <f t="shared" si="9"/>
        <v>0</v>
      </c>
      <c r="HV2" s="768">
        <f t="shared" si="9"/>
        <v>4000000</v>
      </c>
      <c r="HW2" s="768">
        <f t="shared" si="9"/>
        <v>300000</v>
      </c>
      <c r="HX2" s="768">
        <f t="shared" si="9"/>
        <v>30000</v>
      </c>
      <c r="HY2" s="768">
        <f t="shared" si="9"/>
        <v>1000000</v>
      </c>
      <c r="HZ2" s="768">
        <f t="shared" si="9"/>
        <v>800000</v>
      </c>
      <c r="IA2" s="768">
        <f t="shared" si="9"/>
        <v>500000</v>
      </c>
      <c r="IB2" s="768">
        <f t="shared" si="9"/>
        <v>500000</v>
      </c>
      <c r="IC2" s="768">
        <f t="shared" si="9"/>
        <v>600000</v>
      </c>
      <c r="ID2" s="768">
        <f t="shared" si="9"/>
        <v>30000</v>
      </c>
      <c r="IE2" s="768">
        <f t="shared" si="9"/>
        <v>20000</v>
      </c>
      <c r="IF2" s="768">
        <f t="shared" si="9"/>
        <v>100000</v>
      </c>
      <c r="IG2" s="768">
        <f t="shared" si="9"/>
        <v>20000</v>
      </c>
      <c r="IH2" s="768">
        <f t="shared" si="9"/>
        <v>100000</v>
      </c>
      <c r="II2" s="768">
        <f t="shared" si="9"/>
        <v>0</v>
      </c>
      <c r="IJ2" s="796">
        <f t="shared" si="9"/>
        <v>0</v>
      </c>
      <c r="IK2" s="768">
        <f t="shared" si="9"/>
        <v>0</v>
      </c>
      <c r="IL2" s="767">
        <f>COUNTIF(IL15:IL3551,"&gt;0")</f>
        <v>1</v>
      </c>
      <c r="IM2" s="768">
        <f t="shared" ref="IM2:IV2" si="10">SUBTOTAL(9,IM15:IM3551)</f>
        <v>1</v>
      </c>
      <c r="IN2" s="768">
        <f t="shared" si="10"/>
        <v>1</v>
      </c>
      <c r="IO2" s="803">
        <f t="shared" si="10"/>
        <v>0</v>
      </c>
      <c r="IP2" s="768">
        <f t="shared" si="10"/>
        <v>0</v>
      </c>
      <c r="IQ2" s="768">
        <f t="shared" si="10"/>
        <v>0</v>
      </c>
      <c r="IR2" s="768">
        <f t="shared" si="10"/>
        <v>0</v>
      </c>
      <c r="IS2" s="768">
        <f t="shared" si="10"/>
        <v>0</v>
      </c>
      <c r="IT2" s="768">
        <f t="shared" si="10"/>
        <v>0</v>
      </c>
      <c r="IU2" s="768">
        <f t="shared" si="10"/>
        <v>0</v>
      </c>
      <c r="IV2" s="803">
        <f t="shared" si="10"/>
        <v>0</v>
      </c>
      <c r="IW2" s="767">
        <f>COUNTIF(IW15:IW3551,"&gt;0")</f>
        <v>1</v>
      </c>
      <c r="IX2" s="768">
        <f>SUBTOTAL(9,IX15:IX3551)</f>
        <v>1</v>
      </c>
      <c r="IY2" s="768">
        <f>SUBTOTAL(9,IY15:IY3551)</f>
        <v>1</v>
      </c>
      <c r="IZ2" s="768">
        <f>SUBTOTAL(9,IZ15:IZ3551)</f>
        <v>1</v>
      </c>
      <c r="JA2" s="767">
        <f>COUNTIF(JA15:JA3551,"&gt;0")</f>
        <v>1</v>
      </c>
      <c r="JB2" s="768">
        <f t="shared" ref="JB2:JK2" si="11">SUBTOTAL(9,JB15:JB3551)</f>
        <v>1</v>
      </c>
      <c r="JC2" s="768">
        <f t="shared" si="11"/>
        <v>0</v>
      </c>
      <c r="JD2" s="768">
        <f t="shared" si="11"/>
        <v>0</v>
      </c>
      <c r="JE2" s="768">
        <f t="shared" si="11"/>
        <v>1</v>
      </c>
      <c r="JF2" s="768">
        <f t="shared" si="11"/>
        <v>0</v>
      </c>
      <c r="JG2" s="768">
        <f t="shared" si="11"/>
        <v>0</v>
      </c>
      <c r="JH2" s="768">
        <f t="shared" si="11"/>
        <v>1</v>
      </c>
      <c r="JI2" s="768">
        <f t="shared" si="11"/>
        <v>0</v>
      </c>
      <c r="JJ2" s="803">
        <f t="shared" si="11"/>
        <v>1</v>
      </c>
      <c r="JK2" s="768">
        <f t="shared" si="11"/>
        <v>0</v>
      </c>
      <c r="JL2" s="767">
        <f>COUNTIF(JL15:JL3551,"&gt;0")</f>
        <v>1</v>
      </c>
      <c r="JM2" s="768">
        <f>SUBTOTAL(9,JM15:JM3551)</f>
        <v>1</v>
      </c>
      <c r="JN2" s="768">
        <f>SUBTOTAL(9,JN15:JN3551)</f>
        <v>1</v>
      </c>
      <c r="JO2" s="768">
        <f>SUBTOTAL(9,JO15:JO3551)</f>
        <v>0</v>
      </c>
      <c r="JP2" s="768">
        <f>SUBTOTAL(9,JP15:JP3551)</f>
        <v>0</v>
      </c>
      <c r="JQ2" s="768">
        <f>SUBTOTAL(9,JQ15:JQ3551)</f>
        <v>0</v>
      </c>
      <c r="JR2" s="767">
        <f>COUNTIF(JR15:JR3551,"&gt;0")</f>
        <v>1</v>
      </c>
      <c r="JS2" s="768">
        <f t="shared" ref="JS2:KB2" si="12">SUBTOTAL(9,JS15:JS3551)</f>
        <v>1</v>
      </c>
      <c r="JT2" s="768">
        <f t="shared" si="12"/>
        <v>0</v>
      </c>
      <c r="JU2" s="768">
        <f t="shared" si="12"/>
        <v>0</v>
      </c>
      <c r="JV2" s="768">
        <f t="shared" si="12"/>
        <v>0</v>
      </c>
      <c r="JW2" s="768">
        <f t="shared" si="12"/>
        <v>0</v>
      </c>
      <c r="JX2" s="768">
        <f t="shared" si="12"/>
        <v>0</v>
      </c>
      <c r="JY2" s="768">
        <f t="shared" si="12"/>
        <v>0</v>
      </c>
      <c r="JZ2" s="768">
        <f t="shared" si="12"/>
        <v>1</v>
      </c>
      <c r="KA2" s="768">
        <f t="shared" si="12"/>
        <v>0</v>
      </c>
      <c r="KB2" s="768">
        <f t="shared" si="12"/>
        <v>0</v>
      </c>
      <c r="KC2" s="768">
        <f>SUBTOTAL(3,KC15:KC3551)</f>
        <v>1</v>
      </c>
      <c r="KD2" s="767">
        <f>COUNTIF(KD15:KD3551,"&gt;0")</f>
        <v>0</v>
      </c>
      <c r="KE2" s="767">
        <f>COUNTIF(KE15:KE3551,"&gt;0")</f>
        <v>1</v>
      </c>
      <c r="KF2" s="767">
        <f>COUNTIF(KF15:KF3551,"&gt;0")</f>
        <v>1</v>
      </c>
      <c r="KG2" s="767">
        <f>COUNTIF(KG15:KG3551,"&gt;0")</f>
        <v>1</v>
      </c>
      <c r="KH2" s="768">
        <f t="shared" ref="KH2:LB2" si="13">SUBTOTAL(9,KH15:KH3551)</f>
        <v>0</v>
      </c>
      <c r="KI2" s="768">
        <f t="shared" si="13"/>
        <v>3</v>
      </c>
      <c r="KJ2" s="680">
        <f t="shared" si="13"/>
        <v>20.734599999999997</v>
      </c>
      <c r="KK2" s="768">
        <f t="shared" si="13"/>
        <v>1</v>
      </c>
      <c r="KL2" s="768">
        <f t="shared" si="13"/>
        <v>1</v>
      </c>
      <c r="KM2" s="768">
        <f t="shared" si="13"/>
        <v>0</v>
      </c>
      <c r="KN2" s="768">
        <f t="shared" si="13"/>
        <v>1</v>
      </c>
      <c r="KO2" s="768">
        <f t="shared" si="13"/>
        <v>0</v>
      </c>
      <c r="KP2" s="768">
        <f t="shared" si="13"/>
        <v>1</v>
      </c>
      <c r="KQ2" s="768">
        <f>SUBTOTAL(9,KQ15:KQ3551)</f>
        <v>0</v>
      </c>
      <c r="KR2" s="768">
        <f>SUBTOTAL(3,KR15:KR3551)</f>
        <v>1</v>
      </c>
      <c r="KS2" s="768">
        <f t="shared" si="13"/>
        <v>1</v>
      </c>
      <c r="KT2" s="768">
        <f t="shared" si="13"/>
        <v>0</v>
      </c>
      <c r="KU2" s="768">
        <f t="shared" si="13"/>
        <v>0</v>
      </c>
      <c r="KV2" s="768">
        <f t="shared" si="13"/>
        <v>0</v>
      </c>
      <c r="KW2" s="768">
        <f t="shared" si="13"/>
        <v>1</v>
      </c>
      <c r="KX2" s="768">
        <f t="shared" si="13"/>
        <v>1</v>
      </c>
      <c r="KY2" s="768"/>
      <c r="KZ2" s="768"/>
      <c r="LA2" s="768"/>
      <c r="LB2" s="768">
        <f t="shared" si="13"/>
        <v>0</v>
      </c>
      <c r="LC2" s="768">
        <f>SUBTOTAL(3,LC15:LC3551)</f>
        <v>1</v>
      </c>
      <c r="LD2" s="768">
        <f t="shared" ref="LD2:LP2" si="14">SUBTOTAL(9,LD15:LD3551)</f>
        <v>1</v>
      </c>
      <c r="LE2" s="768">
        <f t="shared" si="14"/>
        <v>1</v>
      </c>
      <c r="LF2" s="768">
        <f t="shared" si="14"/>
        <v>0</v>
      </c>
      <c r="LG2" s="768">
        <f t="shared" si="14"/>
        <v>0</v>
      </c>
      <c r="LH2" s="768">
        <f>SUBTOTAL(9,LH15:LH3551)</f>
        <v>0</v>
      </c>
      <c r="LI2" s="768">
        <f t="shared" si="14"/>
        <v>0</v>
      </c>
      <c r="LJ2" s="768">
        <f t="shared" si="14"/>
        <v>0</v>
      </c>
      <c r="LK2" s="768">
        <f t="shared" si="14"/>
        <v>1</v>
      </c>
      <c r="LL2" s="768">
        <f t="shared" si="14"/>
        <v>0</v>
      </c>
      <c r="LM2" s="768">
        <f t="shared" si="14"/>
        <v>0</v>
      </c>
      <c r="LN2" s="768">
        <f t="shared" si="14"/>
        <v>0</v>
      </c>
      <c r="LO2" s="768">
        <f t="shared" si="14"/>
        <v>0</v>
      </c>
      <c r="LP2" s="768">
        <f t="shared" si="14"/>
        <v>0</v>
      </c>
      <c r="LQ2" s="768">
        <f>SUBTOTAL(3,LQ15:LQ3551)</f>
        <v>1</v>
      </c>
      <c r="LR2" s="768">
        <f t="shared" ref="LR2:LX2" si="15">SUBTOTAL(9,LR15:LR3551)</f>
        <v>3</v>
      </c>
      <c r="LS2" s="768">
        <f t="shared" si="15"/>
        <v>18.034599999999998</v>
      </c>
      <c r="LT2" s="768">
        <f t="shared" si="15"/>
        <v>0</v>
      </c>
      <c r="LU2" s="768">
        <f t="shared" si="15"/>
        <v>1</v>
      </c>
      <c r="LV2" s="768">
        <f t="shared" si="15"/>
        <v>0</v>
      </c>
      <c r="LW2" s="768">
        <f t="shared" si="15"/>
        <v>1</v>
      </c>
      <c r="LX2" s="768">
        <f t="shared" si="15"/>
        <v>0</v>
      </c>
      <c r="LY2" s="768">
        <f>SUBTOTAL(3,LY15:LY3551)</f>
        <v>1</v>
      </c>
      <c r="LZ2" s="768">
        <f t="shared" ref="LZ2:MF2" si="16">SUBTOTAL(9,LZ15:LZ3551)</f>
        <v>1</v>
      </c>
      <c r="MA2" s="768">
        <f t="shared" si="16"/>
        <v>0</v>
      </c>
      <c r="MB2" s="768">
        <f t="shared" si="16"/>
        <v>1</v>
      </c>
      <c r="MC2" s="768">
        <f t="shared" si="16"/>
        <v>0</v>
      </c>
      <c r="MD2" s="768">
        <f t="shared" si="16"/>
        <v>1</v>
      </c>
      <c r="ME2" s="768">
        <f t="shared" si="16"/>
        <v>1</v>
      </c>
      <c r="MF2" s="768">
        <f t="shared" si="16"/>
        <v>1</v>
      </c>
      <c r="MG2" s="768">
        <f>SUBTOTAL(3,MG15:MG3551)</f>
        <v>1</v>
      </c>
      <c r="MH2" s="768">
        <f>SUBTOTAL(3,MH15:MH3551)</f>
        <v>1</v>
      </c>
      <c r="MN2" s="768">
        <f t="shared" ref="MN2" si="17">SUBTOTAL(9,MN15:MN3551)</f>
        <v>0</v>
      </c>
    </row>
    <row r="3" spans="1:392" s="767" customFormat="1" ht="6.6" customHeight="1">
      <c r="K3" s="768"/>
      <c r="L3" s="768"/>
      <c r="M3" s="768"/>
      <c r="N3" s="796"/>
      <c r="O3" s="796"/>
      <c r="P3" s="768"/>
      <c r="Q3" s="768"/>
      <c r="R3" s="768"/>
      <c r="S3" s="768"/>
      <c r="T3" s="768"/>
      <c r="U3" s="768"/>
      <c r="V3" s="768"/>
      <c r="W3" s="768"/>
      <c r="X3" s="768"/>
      <c r="Y3" s="768"/>
      <c r="Z3" s="768"/>
      <c r="AA3" s="768"/>
      <c r="AB3" s="768"/>
      <c r="AC3" s="768"/>
      <c r="AD3" s="768"/>
      <c r="AE3" s="768"/>
      <c r="AF3" s="768"/>
      <c r="AG3" s="768"/>
      <c r="AH3" s="768"/>
      <c r="AI3" s="768"/>
      <c r="AJ3" s="768"/>
      <c r="AK3" s="768"/>
      <c r="AL3" s="768"/>
      <c r="AM3" s="768"/>
      <c r="AN3" s="768"/>
      <c r="AO3" s="768"/>
      <c r="AP3" s="768"/>
      <c r="AQ3" s="768"/>
      <c r="AR3" s="768"/>
      <c r="AS3" s="768"/>
      <c r="AT3" s="768"/>
      <c r="AU3" s="768"/>
      <c r="AV3" s="768"/>
      <c r="AW3" s="768"/>
      <c r="AX3" s="768"/>
      <c r="AY3" s="768"/>
      <c r="AZ3" s="768"/>
      <c r="BA3" s="768"/>
      <c r="BB3" s="768"/>
      <c r="BC3" s="768"/>
      <c r="BD3" s="768"/>
      <c r="BE3" s="768"/>
      <c r="BF3" s="768"/>
      <c r="BG3" s="768"/>
      <c r="BH3" s="768"/>
      <c r="BI3" s="768"/>
      <c r="BJ3" s="768"/>
      <c r="BK3" s="768"/>
      <c r="BL3" s="768"/>
      <c r="BM3" s="768"/>
      <c r="BN3" s="768"/>
      <c r="BO3" s="768"/>
      <c r="BP3" s="768"/>
      <c r="BQ3" s="768"/>
      <c r="BR3" s="768"/>
      <c r="BS3" s="768"/>
      <c r="BT3" s="768"/>
      <c r="BU3" s="768"/>
      <c r="BV3" s="768"/>
      <c r="BW3" s="768"/>
      <c r="BX3" s="768"/>
      <c r="BY3" s="768"/>
      <c r="BZ3" s="768"/>
      <c r="CA3" s="768"/>
      <c r="CB3" s="768"/>
      <c r="CC3" s="768"/>
      <c r="CD3" s="768"/>
      <c r="CE3" s="768"/>
      <c r="CF3" s="768"/>
      <c r="CG3" s="768"/>
      <c r="CH3" s="768"/>
      <c r="CI3" s="768"/>
      <c r="CJ3" s="768"/>
      <c r="CK3" s="768"/>
      <c r="CL3" s="768"/>
      <c r="CM3" s="768"/>
      <c r="CN3" s="768"/>
      <c r="CO3" s="768"/>
      <c r="CP3" s="768"/>
      <c r="CQ3" s="768"/>
      <c r="CR3" s="768"/>
      <c r="CS3" s="768"/>
      <c r="CT3" s="768"/>
      <c r="CU3" s="768"/>
      <c r="CV3" s="768"/>
      <c r="CW3" s="768"/>
      <c r="CX3" s="768"/>
      <c r="CY3" s="768"/>
      <c r="CZ3" s="768"/>
      <c r="DA3" s="768"/>
      <c r="DB3" s="768"/>
      <c r="DC3" s="768"/>
      <c r="DD3" s="768"/>
      <c r="DE3" s="768"/>
      <c r="DF3" s="768"/>
      <c r="DG3" s="768"/>
      <c r="DH3" s="768"/>
      <c r="DI3" s="768"/>
      <c r="DJ3" s="768"/>
      <c r="DK3" s="768"/>
      <c r="DL3" s="768"/>
      <c r="DM3" s="768"/>
      <c r="DN3" s="768"/>
      <c r="DO3" s="768"/>
      <c r="DP3" s="796"/>
      <c r="DQ3" s="796"/>
      <c r="DR3" s="768"/>
      <c r="DS3" s="768"/>
      <c r="DT3" s="768"/>
      <c r="DU3" s="768"/>
      <c r="DV3" s="768"/>
      <c r="DW3" s="768"/>
      <c r="DX3" s="768"/>
      <c r="DY3" s="768"/>
      <c r="DZ3" s="768"/>
      <c r="EA3" s="768"/>
      <c r="EB3" s="768"/>
      <c r="EC3" s="768"/>
      <c r="ED3" s="768"/>
      <c r="EE3" s="768"/>
      <c r="EF3" s="768"/>
      <c r="EG3" s="768"/>
      <c r="EH3" s="768"/>
      <c r="EI3" s="768"/>
      <c r="EJ3" s="768"/>
      <c r="EK3" s="768"/>
      <c r="EL3" s="768"/>
      <c r="EM3" s="768"/>
      <c r="EN3" s="768"/>
      <c r="EO3" s="768"/>
      <c r="EP3" s="796"/>
      <c r="EQ3" s="796"/>
      <c r="ER3" s="796"/>
      <c r="ES3" s="796"/>
      <c r="ET3" s="796"/>
      <c r="EU3" s="796"/>
      <c r="EV3" s="796"/>
      <c r="EW3" s="796"/>
      <c r="EX3" s="796"/>
      <c r="EY3" s="796"/>
      <c r="EZ3" s="796"/>
      <c r="FA3" s="796"/>
      <c r="FB3" s="796"/>
      <c r="FC3" s="796"/>
      <c r="FD3" s="796"/>
      <c r="FE3" s="796"/>
      <c r="FF3" s="768"/>
      <c r="FG3" s="768"/>
      <c r="FH3" s="768"/>
      <c r="FI3" s="768"/>
      <c r="FJ3" s="768"/>
      <c r="FK3" s="796"/>
      <c r="FL3" s="796"/>
      <c r="FM3" s="796"/>
      <c r="FN3" s="796"/>
      <c r="FO3" s="796"/>
      <c r="FP3" s="796"/>
      <c r="FQ3" s="796"/>
      <c r="FR3" s="796"/>
      <c r="FS3" s="796"/>
      <c r="FT3" s="796"/>
      <c r="FU3" s="796"/>
      <c r="FV3" s="796"/>
      <c r="FW3" s="796"/>
      <c r="FX3" s="796"/>
      <c r="FY3" s="796"/>
      <c r="FZ3" s="796"/>
      <c r="GA3" s="796"/>
      <c r="GB3" s="796"/>
      <c r="GC3" s="796"/>
      <c r="GD3" s="796"/>
      <c r="GE3" s="796"/>
      <c r="GF3" s="796"/>
      <c r="GG3" s="796"/>
      <c r="GH3" s="768"/>
      <c r="GI3" s="803"/>
      <c r="GJ3" s="768"/>
      <c r="GK3" s="796"/>
      <c r="GL3" s="768"/>
      <c r="GM3" s="768"/>
      <c r="GN3" s="796"/>
      <c r="GO3" s="796"/>
      <c r="GP3" s="796"/>
      <c r="GQ3" s="796"/>
      <c r="GR3" s="796"/>
      <c r="GS3" s="796"/>
      <c r="GT3" s="796"/>
      <c r="GU3" s="796"/>
      <c r="GV3" s="796"/>
      <c r="GW3" s="796"/>
      <c r="GX3" s="768"/>
      <c r="GY3" s="803"/>
      <c r="GZ3" s="768"/>
      <c r="HA3" s="796"/>
      <c r="HB3" s="796"/>
      <c r="HC3" s="796"/>
      <c r="HD3" s="796"/>
      <c r="HE3" s="768"/>
      <c r="HF3" s="803"/>
      <c r="HG3" s="768"/>
      <c r="HH3" s="796"/>
      <c r="HI3" s="796"/>
      <c r="HJ3" s="796"/>
      <c r="HK3" s="796"/>
      <c r="HL3" s="768"/>
      <c r="HM3" s="768"/>
      <c r="HN3" s="768"/>
      <c r="HO3" s="796"/>
      <c r="HP3" s="768"/>
      <c r="HQ3" s="770"/>
      <c r="HR3" s="768"/>
      <c r="HS3" s="768"/>
      <c r="HT3" s="768"/>
      <c r="HU3" s="768"/>
      <c r="HV3" s="768"/>
      <c r="HW3" s="768"/>
      <c r="HX3" s="768"/>
      <c r="HY3" s="768"/>
      <c r="HZ3" s="768"/>
      <c r="IA3" s="768"/>
      <c r="IB3" s="768"/>
      <c r="IC3" s="768"/>
      <c r="ID3" s="768"/>
      <c r="IE3" s="768"/>
      <c r="IF3" s="768"/>
      <c r="IG3" s="768"/>
      <c r="IH3" s="768"/>
      <c r="II3" s="768"/>
      <c r="IJ3" s="796"/>
      <c r="IK3" s="768"/>
      <c r="IM3" s="768"/>
      <c r="IN3" s="768"/>
      <c r="IO3" s="803"/>
      <c r="IP3" s="768"/>
      <c r="IQ3" s="768"/>
      <c r="IR3" s="768"/>
      <c r="IS3" s="768"/>
      <c r="IT3" s="768"/>
      <c r="IU3" s="768"/>
      <c r="IV3" s="803"/>
      <c r="IX3" s="768"/>
      <c r="IY3" s="768"/>
      <c r="IZ3" s="768"/>
      <c r="JB3" s="768"/>
      <c r="JC3" s="768"/>
      <c r="JD3" s="768"/>
      <c r="JE3" s="768"/>
      <c r="JF3" s="768"/>
      <c r="JG3" s="768"/>
      <c r="JH3" s="768"/>
      <c r="JI3" s="768"/>
      <c r="JJ3" s="803"/>
      <c r="JK3" s="768"/>
      <c r="JM3" s="768"/>
      <c r="JN3" s="768"/>
      <c r="JO3" s="768"/>
      <c r="JP3" s="768"/>
      <c r="JQ3" s="768"/>
      <c r="JS3" s="768"/>
      <c r="JT3" s="768"/>
      <c r="JU3" s="768"/>
      <c r="JV3" s="768"/>
      <c r="JW3" s="768"/>
      <c r="JX3" s="768"/>
      <c r="JY3" s="768"/>
      <c r="JZ3" s="768"/>
      <c r="KA3" s="768"/>
      <c r="KB3" s="768"/>
      <c r="KC3" s="769"/>
      <c r="KH3" s="768"/>
      <c r="KI3" s="768"/>
      <c r="KJ3" s="768"/>
      <c r="KK3" s="768"/>
      <c r="KL3" s="768"/>
      <c r="KM3" s="768"/>
      <c r="KN3" s="768"/>
      <c r="KO3" s="768"/>
      <c r="KP3" s="768"/>
      <c r="KQ3" s="768"/>
      <c r="KR3" s="768"/>
      <c r="KS3" s="768"/>
      <c r="KT3" s="768"/>
      <c r="KU3" s="768"/>
      <c r="KV3" s="768"/>
      <c r="KW3" s="768"/>
      <c r="KX3" s="768"/>
      <c r="KY3" s="768"/>
      <c r="KZ3" s="768"/>
      <c r="LA3" s="768"/>
      <c r="LB3" s="768"/>
      <c r="LC3" s="768"/>
      <c r="LD3" s="768"/>
      <c r="LE3" s="768"/>
      <c r="LF3" s="768"/>
      <c r="LG3" s="768"/>
      <c r="LH3" s="768"/>
      <c r="LI3" s="768"/>
      <c r="LJ3" s="768"/>
      <c r="LK3" s="768"/>
      <c r="LL3" s="768"/>
      <c r="LM3" s="768"/>
      <c r="LN3" s="768"/>
      <c r="LO3" s="768"/>
      <c r="LP3" s="768"/>
      <c r="LQ3" s="768"/>
      <c r="LR3" s="768"/>
      <c r="LS3" s="768"/>
      <c r="LT3" s="768"/>
      <c r="LU3" s="768"/>
      <c r="LV3" s="768"/>
      <c r="LW3" s="768"/>
      <c r="LX3" s="768"/>
      <c r="LY3" s="768"/>
      <c r="LZ3" s="768"/>
      <c r="MA3" s="768"/>
      <c r="MB3" s="768"/>
      <c r="MC3" s="768"/>
      <c r="MD3" s="768"/>
      <c r="ME3" s="768"/>
      <c r="MF3" s="768"/>
      <c r="MG3" s="768"/>
      <c r="MH3" s="769"/>
      <c r="MN3" s="768"/>
    </row>
    <row r="4" spans="1:392" s="743" customFormat="1" ht="24" customHeight="1">
      <c r="A4" s="2166" t="s">
        <v>466</v>
      </c>
      <c r="B4" s="2167"/>
      <c r="C4" s="2167"/>
      <c r="D4" s="2167"/>
      <c r="E4" s="2167"/>
      <c r="F4" s="2167"/>
      <c r="G4" s="2167"/>
      <c r="H4" s="2167"/>
      <c r="I4" s="2167"/>
      <c r="J4" s="2167"/>
      <c r="K4" s="2183" t="s">
        <v>467</v>
      </c>
      <c r="L4" s="2184"/>
      <c r="M4" s="2184"/>
      <c r="N4" s="2184"/>
      <c r="O4" s="2184"/>
      <c r="P4" s="2184"/>
      <c r="Q4" s="2184"/>
      <c r="R4" s="2184"/>
      <c r="S4" s="2184"/>
      <c r="T4" s="2184"/>
      <c r="U4" s="2185"/>
      <c r="V4" s="2185"/>
      <c r="W4" s="2185"/>
      <c r="X4" s="2185"/>
      <c r="Y4" s="2185"/>
      <c r="Z4" s="2185"/>
      <c r="AA4" s="2185"/>
      <c r="AB4" s="2185"/>
      <c r="AC4" s="2185"/>
      <c r="AD4" s="2185"/>
      <c r="AE4" s="745" t="s">
        <v>608</v>
      </c>
      <c r="AF4" s="744"/>
      <c r="AG4" s="744"/>
      <c r="AH4" s="744"/>
      <c r="AI4" s="744"/>
      <c r="AJ4" s="744"/>
      <c r="AK4" s="744"/>
      <c r="AL4" s="744"/>
      <c r="AM4" s="744"/>
      <c r="AN4" s="744"/>
      <c r="AO4" s="744"/>
      <c r="AP4" s="744"/>
      <c r="AQ4" s="744"/>
      <c r="AR4" s="744"/>
      <c r="AS4" s="744"/>
      <c r="AT4" s="744"/>
      <c r="AU4" s="744"/>
      <c r="AV4" s="744"/>
      <c r="AW4" s="744"/>
      <c r="AX4" s="744"/>
      <c r="AY4" s="744"/>
      <c r="AZ4" s="744"/>
      <c r="BA4" s="744"/>
      <c r="BB4" s="744"/>
      <c r="BC4" s="744"/>
      <c r="BD4" s="744"/>
      <c r="BE4" s="744"/>
      <c r="BF4" s="744"/>
      <c r="BG4" s="744"/>
      <c r="BH4" s="744"/>
      <c r="BI4" s="744"/>
      <c r="BJ4" s="744"/>
      <c r="BK4" s="744"/>
      <c r="BL4" s="744"/>
      <c r="BM4" s="744"/>
      <c r="BN4" s="744"/>
      <c r="BO4" s="744"/>
      <c r="BP4" s="744"/>
      <c r="BQ4" s="744"/>
      <c r="BR4" s="744"/>
      <c r="BS4" s="744"/>
      <c r="BT4" s="744"/>
      <c r="BU4" s="744"/>
      <c r="BV4" s="744"/>
      <c r="BW4" s="744"/>
      <c r="BX4" s="744"/>
      <c r="BY4" s="744"/>
      <c r="BZ4" s="744"/>
      <c r="CA4" s="744"/>
      <c r="CB4" s="744"/>
      <c r="CC4" s="744"/>
      <c r="CD4" s="744"/>
      <c r="CE4" s="744"/>
      <c r="CF4" s="744"/>
      <c r="CG4" s="744"/>
      <c r="CH4" s="744"/>
      <c r="CI4" s="744"/>
      <c r="CJ4" s="744"/>
      <c r="CK4" s="744"/>
      <c r="CL4" s="744"/>
      <c r="CM4" s="744"/>
      <c r="CN4" s="744"/>
      <c r="CO4" s="744"/>
      <c r="CP4" s="744"/>
      <c r="CQ4" s="744"/>
      <c r="CR4" s="744"/>
      <c r="CS4" s="744"/>
      <c r="CT4" s="744"/>
      <c r="CU4" s="744"/>
      <c r="CV4" s="744"/>
      <c r="CW4" s="744"/>
      <c r="CX4" s="744"/>
      <c r="CY4" s="744"/>
      <c r="CZ4" s="744"/>
      <c r="DA4" s="744"/>
      <c r="DB4" s="744"/>
      <c r="DC4" s="744"/>
      <c r="DD4" s="744"/>
      <c r="DE4" s="744"/>
      <c r="DF4" s="744"/>
      <c r="DG4" s="744"/>
      <c r="DH4" s="744"/>
      <c r="DI4" s="744"/>
      <c r="DJ4" s="744"/>
      <c r="DK4" s="744"/>
      <c r="DL4" s="744"/>
      <c r="DM4" s="744"/>
      <c r="DN4" s="744"/>
      <c r="DO4" s="744"/>
      <c r="DP4" s="828"/>
      <c r="DQ4" s="828"/>
      <c r="DR4" s="744"/>
      <c r="DS4" s="744"/>
      <c r="DT4" s="744"/>
      <c r="DU4" s="744"/>
      <c r="DV4" s="744"/>
      <c r="DW4" s="744"/>
      <c r="DX4" s="744"/>
      <c r="DY4" s="744"/>
      <c r="DZ4" s="744"/>
      <c r="EA4" s="744"/>
      <c r="EB4" s="744"/>
      <c r="EC4" s="744"/>
      <c r="ED4" s="744"/>
      <c r="EE4" s="744"/>
      <c r="EF4" s="744"/>
      <c r="EG4" s="744"/>
      <c r="EH4" s="744"/>
      <c r="EI4" s="744"/>
      <c r="EJ4" s="744"/>
      <c r="EK4" s="929" t="s">
        <v>682</v>
      </c>
      <c r="EL4" s="844"/>
      <c r="EM4" s="844"/>
      <c r="EN4" s="844"/>
      <c r="EO4" s="844"/>
      <c r="EP4" s="831"/>
      <c r="EQ4" s="831"/>
      <c r="ER4" s="831"/>
      <c r="ES4" s="831"/>
      <c r="ET4" s="831"/>
      <c r="EU4" s="831"/>
      <c r="EV4" s="831"/>
      <c r="EW4" s="2167"/>
      <c r="EX4" s="2167"/>
      <c r="EY4" s="2167"/>
      <c r="EZ4" s="2167"/>
      <c r="FA4" s="2167"/>
      <c r="FB4" s="2167"/>
      <c r="FC4" s="2167"/>
      <c r="FD4" s="2167"/>
      <c r="FE4" s="2167"/>
      <c r="FF4" s="2167"/>
      <c r="FG4" s="2167"/>
      <c r="FH4" s="2167"/>
      <c r="FI4" s="2167"/>
      <c r="FJ4" s="2167"/>
      <c r="FK4" s="2167"/>
      <c r="FL4" s="2186"/>
      <c r="FM4" s="2186"/>
      <c r="FN4" s="2186"/>
      <c r="FO4" s="2186"/>
      <c r="FP4" s="2186"/>
      <c r="FQ4" s="2186"/>
      <c r="FR4" s="2186"/>
      <c r="FS4" s="2186"/>
      <c r="FT4" s="2186"/>
      <c r="FU4" s="2186"/>
      <c r="FV4" s="2186"/>
      <c r="FW4" s="2186"/>
      <c r="FX4" s="2186"/>
      <c r="FY4" s="2186"/>
      <c r="FZ4" s="2186"/>
      <c r="GA4" s="2186"/>
      <c r="GB4" s="2186"/>
      <c r="GC4" s="2186"/>
      <c r="GD4" s="2186"/>
      <c r="GE4" s="2186"/>
      <c r="GF4" s="2186"/>
      <c r="GG4" s="2186"/>
      <c r="GH4" s="2186"/>
      <c r="GI4" s="2186"/>
      <c r="GJ4" s="2186"/>
      <c r="GK4" s="2186"/>
      <c r="GL4" s="2186"/>
      <c r="GM4" s="2186"/>
      <c r="GN4" s="2186"/>
      <c r="GO4" s="2186"/>
      <c r="GP4" s="2186"/>
      <c r="GQ4" s="2186"/>
      <c r="GR4" s="2186"/>
      <c r="GS4" s="2186"/>
      <c r="GT4" s="2186"/>
      <c r="GU4" s="2186"/>
      <c r="GV4" s="2186"/>
      <c r="GW4" s="2186"/>
      <c r="GX4" s="2186"/>
      <c r="GY4" s="2186"/>
      <c r="GZ4" s="2186"/>
      <c r="HA4" s="2186"/>
      <c r="HB4" s="2186"/>
      <c r="HC4" s="2186"/>
      <c r="HD4" s="2186"/>
      <c r="HE4" s="2186"/>
      <c r="HF4" s="2186"/>
      <c r="HG4" s="2186"/>
      <c r="HH4" s="2186"/>
      <c r="HI4" s="2186"/>
      <c r="HJ4" s="2186"/>
      <c r="HK4" s="2186"/>
      <c r="HL4" s="2183" t="s">
        <v>728</v>
      </c>
      <c r="HM4" s="2184"/>
      <c r="HN4" s="2184"/>
      <c r="HO4" s="2184"/>
      <c r="HP4" s="2184"/>
      <c r="HQ4" s="2184"/>
      <c r="HR4" s="2184"/>
      <c r="HS4" s="2184"/>
      <c r="HT4" s="2184"/>
      <c r="HU4" s="2184"/>
      <c r="HV4" s="2184"/>
      <c r="HW4" s="2184"/>
      <c r="HX4" s="2184"/>
      <c r="HY4" s="2184"/>
      <c r="HZ4" s="2184"/>
      <c r="IA4" s="2184"/>
      <c r="IB4" s="2184"/>
      <c r="IC4" s="2184"/>
      <c r="ID4" s="2184"/>
      <c r="IE4" s="2184"/>
      <c r="IF4" s="2184"/>
      <c r="IG4" s="2184"/>
      <c r="IH4" s="2184"/>
      <c r="II4" s="2184"/>
      <c r="IJ4" s="2184"/>
      <c r="IK4" s="2184"/>
      <c r="IL4" s="2187" t="s">
        <v>755</v>
      </c>
      <c r="IM4" s="2188"/>
      <c r="IN4" s="2188"/>
      <c r="IO4" s="2188"/>
      <c r="IP4" s="2188"/>
      <c r="IQ4" s="2188"/>
      <c r="IR4" s="2188"/>
      <c r="IS4" s="2188"/>
      <c r="IT4" s="2188"/>
      <c r="IU4" s="2188"/>
      <c r="IV4" s="2188"/>
      <c r="IW4" s="2188"/>
      <c r="IX4" s="2188"/>
      <c r="IY4" s="2188"/>
      <c r="IZ4" s="2188"/>
      <c r="JA4" s="2188"/>
      <c r="JB4" s="2188"/>
      <c r="JC4" s="2188"/>
      <c r="JD4" s="2188"/>
      <c r="JE4" s="2188"/>
      <c r="JF4" s="2188"/>
      <c r="JG4" s="2188"/>
      <c r="JH4" s="2188"/>
      <c r="JI4" s="2188"/>
      <c r="JJ4" s="2188"/>
      <c r="JK4" s="2188"/>
      <c r="JL4" s="2188"/>
      <c r="JM4" s="2188"/>
      <c r="JN4" s="2188"/>
      <c r="JO4" s="2188"/>
      <c r="JP4" s="2188"/>
      <c r="JQ4" s="2188"/>
      <c r="JR4" s="2188"/>
      <c r="JS4" s="2188"/>
      <c r="JT4" s="2188"/>
      <c r="JU4" s="2188"/>
      <c r="JV4" s="2188"/>
      <c r="JW4" s="2188"/>
      <c r="JX4" s="2188"/>
      <c r="JY4" s="2188"/>
      <c r="JZ4" s="2188"/>
      <c r="KA4" s="2188"/>
      <c r="KB4" s="2188"/>
      <c r="KC4" s="2189"/>
      <c r="KD4" s="2166" t="s">
        <v>843</v>
      </c>
      <c r="KE4" s="2167"/>
      <c r="KF4" s="2167"/>
      <c r="KG4" s="2167"/>
      <c r="KH4" s="2167"/>
      <c r="KI4" s="2167"/>
      <c r="KJ4" s="2167"/>
      <c r="KK4" s="2167"/>
      <c r="KL4" s="2167"/>
      <c r="KM4" s="2167"/>
      <c r="KN4" s="2167"/>
      <c r="KO4" s="2167"/>
      <c r="KP4" s="2167"/>
      <c r="KQ4" s="2167"/>
      <c r="KR4" s="2167"/>
      <c r="KS4" s="2167"/>
      <c r="KT4" s="2167"/>
      <c r="KU4" s="2167"/>
      <c r="KV4" s="2167"/>
      <c r="KW4" s="2167"/>
      <c r="KX4" s="2167"/>
      <c r="KY4" s="2167"/>
      <c r="KZ4" s="2167"/>
      <c r="LA4" s="2167"/>
      <c r="LB4" s="2167"/>
      <c r="LC4" s="2167"/>
      <c r="LD4" s="2167"/>
      <c r="LE4" s="2167"/>
      <c r="LF4" s="2167"/>
      <c r="LG4" s="2167"/>
      <c r="LH4" s="2167"/>
      <c r="LI4" s="2167"/>
      <c r="LJ4" s="2167"/>
      <c r="LK4" s="2167"/>
      <c r="LL4" s="2167"/>
      <c r="LM4" s="2167"/>
      <c r="LN4" s="2167"/>
      <c r="LO4" s="2167"/>
      <c r="LP4" s="2167"/>
      <c r="LQ4" s="2167"/>
      <c r="LR4" s="2167"/>
      <c r="LS4" s="2167"/>
      <c r="LT4" s="2167"/>
      <c r="LU4" s="2167"/>
      <c r="LV4" s="2167"/>
      <c r="LW4" s="2167"/>
      <c r="LX4" s="2167"/>
      <c r="LY4" s="2167"/>
      <c r="LZ4" s="2167"/>
      <c r="MA4" s="2167"/>
      <c r="MB4" s="2167"/>
      <c r="MC4" s="2167"/>
      <c r="MD4" s="2167"/>
      <c r="ME4" s="2167"/>
      <c r="MF4" s="2167"/>
      <c r="MG4" s="2167"/>
      <c r="MH4" s="2167"/>
      <c r="MI4" s="2167"/>
      <c r="MJ4" s="2167"/>
      <c r="MK4" s="2167"/>
      <c r="ML4" s="2167"/>
      <c r="MM4" s="2167"/>
      <c r="MN4" s="2167"/>
      <c r="MO4" s="2167"/>
      <c r="MP4" s="2167"/>
      <c r="MQ4" s="2167"/>
      <c r="MR4" s="2167"/>
      <c r="MS4" s="2167"/>
      <c r="MT4" s="2167"/>
      <c r="MU4" s="2167"/>
      <c r="MV4" s="2167"/>
      <c r="MW4" s="2167"/>
      <c r="MX4" s="2167"/>
      <c r="MY4" s="2167"/>
      <c r="MZ4" s="2167"/>
      <c r="NA4" s="2167"/>
      <c r="NB4" s="2167"/>
      <c r="NC4" s="2167"/>
      <c r="ND4" s="2167"/>
      <c r="NE4" s="2167"/>
      <c r="NF4" s="2167"/>
      <c r="NG4" s="2167"/>
      <c r="NH4" s="2167"/>
      <c r="NI4" s="2167"/>
      <c r="NJ4" s="2167"/>
      <c r="NK4" s="2167"/>
      <c r="NL4" s="2167"/>
      <c r="NM4" s="2167"/>
      <c r="NN4" s="2167"/>
      <c r="NO4" s="2167"/>
      <c r="NP4" s="2167"/>
      <c r="NQ4" s="2167"/>
      <c r="NR4" s="2167"/>
      <c r="NS4" s="2167"/>
      <c r="NT4" s="2167"/>
      <c r="NU4" s="2167"/>
      <c r="NV4" s="2167"/>
      <c r="NW4" s="2167"/>
      <c r="NX4" s="2167"/>
      <c r="NY4" s="2167"/>
      <c r="NZ4" s="2167"/>
      <c r="OA4" s="2167"/>
      <c r="OB4" s="2168" t="s">
        <v>1507</v>
      </c>
    </row>
    <row r="5" spans="1:392" s="743" customFormat="1" ht="13.5" customHeight="1">
      <c r="A5" s="2171" t="s">
        <v>468</v>
      </c>
      <c r="B5" s="2173" t="s">
        <v>42</v>
      </c>
      <c r="C5" s="2173" t="s">
        <v>469</v>
      </c>
      <c r="D5" s="2175" t="s">
        <v>470</v>
      </c>
      <c r="E5" s="2177" t="s">
        <v>1964</v>
      </c>
      <c r="F5" s="685"/>
      <c r="G5" s="2178" t="s">
        <v>471</v>
      </c>
      <c r="H5" s="2181" t="s">
        <v>472</v>
      </c>
      <c r="I5" s="2173" t="s">
        <v>473</v>
      </c>
      <c r="J5" s="2194" t="s">
        <v>474</v>
      </c>
      <c r="K5" s="2196" t="s">
        <v>475</v>
      </c>
      <c r="L5" s="686"/>
      <c r="M5" s="810"/>
      <c r="N5" s="810"/>
      <c r="O5" s="810"/>
      <c r="P5" s="811"/>
      <c r="Q5" s="811"/>
      <c r="R5" s="811"/>
      <c r="S5" s="812"/>
      <c r="T5" s="746"/>
      <c r="U5" s="808"/>
      <c r="V5" s="808"/>
      <c r="W5" s="808"/>
      <c r="X5" s="808"/>
      <c r="Y5" s="808"/>
      <c r="Z5" s="808"/>
      <c r="AA5" s="808"/>
      <c r="AB5" s="808"/>
      <c r="AC5" s="808"/>
      <c r="AD5" s="809"/>
      <c r="AE5" s="2197" t="s">
        <v>204</v>
      </c>
      <c r="AF5" s="2200" t="s">
        <v>609</v>
      </c>
      <c r="AG5" s="791" t="s">
        <v>610</v>
      </c>
      <c r="AH5" s="792"/>
      <c r="AI5" s="792"/>
      <c r="AJ5" s="792"/>
      <c r="AK5" s="792"/>
      <c r="AL5" s="792"/>
      <c r="AM5" s="792"/>
      <c r="AN5" s="792"/>
      <c r="AO5" s="792"/>
      <c r="AP5" s="792"/>
      <c r="AQ5" s="792"/>
      <c r="AR5" s="792"/>
      <c r="AS5" s="792"/>
      <c r="AT5" s="792"/>
      <c r="AU5" s="792"/>
      <c r="AV5" s="792"/>
      <c r="AW5" s="792"/>
      <c r="AX5" s="792"/>
      <c r="AY5" s="792"/>
      <c r="AZ5" s="792"/>
      <c r="BA5" s="792"/>
      <c r="BB5" s="792"/>
      <c r="BC5" s="792"/>
      <c r="BD5" s="792"/>
      <c r="BE5" s="792"/>
      <c r="BF5" s="792"/>
      <c r="BG5" s="792"/>
      <c r="BH5" s="792"/>
      <c r="BI5" s="792"/>
      <c r="BJ5" s="792"/>
      <c r="BK5" s="792"/>
      <c r="BL5" s="792"/>
      <c r="BM5" s="792"/>
      <c r="BN5" s="792"/>
      <c r="BO5" s="792"/>
      <c r="BP5" s="792"/>
      <c r="BQ5" s="792"/>
      <c r="BR5" s="792"/>
      <c r="BS5" s="792"/>
      <c r="BT5" s="792"/>
      <c r="BU5" s="792"/>
      <c r="BV5" s="792"/>
      <c r="BW5" s="792"/>
      <c r="BX5" s="792"/>
      <c r="BY5" s="792"/>
      <c r="BZ5" s="792"/>
      <c r="CA5" s="792"/>
      <c r="CB5" s="792"/>
      <c r="CC5" s="792"/>
      <c r="CD5" s="792"/>
      <c r="CE5" s="792"/>
      <c r="CF5" s="792"/>
      <c r="CG5" s="792"/>
      <c r="CH5" s="792"/>
      <c r="CI5" s="792"/>
      <c r="CJ5" s="792"/>
      <c r="CK5" s="792"/>
      <c r="CL5" s="792"/>
      <c r="CM5" s="792"/>
      <c r="CN5" s="792"/>
      <c r="CO5" s="792"/>
      <c r="CP5" s="792"/>
      <c r="CQ5" s="792"/>
      <c r="CR5" s="792"/>
      <c r="CS5" s="792"/>
      <c r="CT5" s="792"/>
      <c r="CU5" s="792"/>
      <c r="CV5" s="792"/>
      <c r="CW5" s="792"/>
      <c r="CX5" s="792"/>
      <c r="CY5" s="792"/>
      <c r="CZ5" s="792"/>
      <c r="DA5" s="792"/>
      <c r="DB5" s="792"/>
      <c r="DC5" s="792"/>
      <c r="DD5" s="792"/>
      <c r="DE5" s="792"/>
      <c r="DF5" s="792"/>
      <c r="DG5" s="792"/>
      <c r="DH5" s="792"/>
      <c r="DI5" s="792"/>
      <c r="DJ5" s="792"/>
      <c r="DK5" s="792"/>
      <c r="DL5" s="792"/>
      <c r="DM5" s="792"/>
      <c r="DN5" s="792"/>
      <c r="DO5" s="793"/>
      <c r="DP5" s="2245" t="s">
        <v>611</v>
      </c>
      <c r="DQ5" s="215"/>
      <c r="DR5" s="2246" t="s">
        <v>612</v>
      </c>
      <c r="DS5" s="2247"/>
      <c r="DT5" s="2247"/>
      <c r="DU5" s="2247"/>
      <c r="DV5" s="2247"/>
      <c r="DW5" s="2247"/>
      <c r="DX5" s="2247"/>
      <c r="DY5" s="2247"/>
      <c r="DZ5" s="2247"/>
      <c r="EA5" s="2247"/>
      <c r="EB5" s="2248"/>
      <c r="EC5" s="2172" t="s">
        <v>613</v>
      </c>
      <c r="ED5" s="2172"/>
      <c r="EE5" s="2172"/>
      <c r="EF5" s="2172"/>
      <c r="EG5" s="2172"/>
      <c r="EH5" s="2171" t="s">
        <v>614</v>
      </c>
      <c r="EI5" s="2249"/>
      <c r="EJ5" s="2181" t="s">
        <v>615</v>
      </c>
      <c r="EK5" s="2218" t="s">
        <v>683</v>
      </c>
      <c r="EL5" s="2219"/>
      <c r="EM5" s="2219"/>
      <c r="EN5" s="2219"/>
      <c r="EO5" s="2219"/>
      <c r="EP5" s="210"/>
      <c r="EQ5" s="678"/>
      <c r="ER5" s="678"/>
      <c r="ES5" s="678"/>
      <c r="ET5" s="678"/>
      <c r="EU5" s="678"/>
      <c r="EV5" s="678"/>
      <c r="EW5" s="2222"/>
      <c r="EX5" s="2222"/>
      <c r="EY5" s="2222"/>
      <c r="EZ5" s="2222"/>
      <c r="FA5" s="2222"/>
      <c r="FB5" s="2222"/>
      <c r="FC5" s="2222"/>
      <c r="FD5" s="2222"/>
      <c r="FE5" s="2223"/>
      <c r="FF5" s="2218" t="s">
        <v>684</v>
      </c>
      <c r="FG5" s="2219"/>
      <c r="FH5" s="2219"/>
      <c r="FI5" s="2219"/>
      <c r="FJ5" s="2219"/>
      <c r="FK5" s="210"/>
      <c r="FL5" s="2222"/>
      <c r="FM5" s="2222"/>
      <c r="FN5" s="2222"/>
      <c r="FO5" s="2222"/>
      <c r="FP5" s="2222"/>
      <c r="FQ5" s="2222"/>
      <c r="FR5" s="2222"/>
      <c r="FS5" s="2222"/>
      <c r="FT5" s="2222"/>
      <c r="FU5" s="2222"/>
      <c r="FV5" s="2222"/>
      <c r="FW5" s="2222"/>
      <c r="FX5" s="2222"/>
      <c r="FY5" s="2222"/>
      <c r="FZ5" s="2222"/>
      <c r="GA5" s="2222"/>
      <c r="GB5" s="2222"/>
      <c r="GC5" s="2222"/>
      <c r="GD5" s="2222"/>
      <c r="GE5" s="2222"/>
      <c r="GF5" s="2222"/>
      <c r="GG5" s="2222"/>
      <c r="GH5" s="2218" t="s">
        <v>1153</v>
      </c>
      <c r="GI5" s="2232"/>
      <c r="GJ5" s="2232"/>
      <c r="GK5" s="2232"/>
      <c r="GL5" s="2232"/>
      <c r="GM5" s="2232"/>
      <c r="GN5" s="2222"/>
      <c r="GO5" s="2222"/>
      <c r="GP5" s="2222"/>
      <c r="GQ5" s="2222"/>
      <c r="GR5" s="2222"/>
      <c r="GS5" s="2222"/>
      <c r="GT5" s="2222"/>
      <c r="GU5" s="2222"/>
      <c r="GV5" s="2222"/>
      <c r="GW5" s="2223"/>
      <c r="GX5" s="2218" t="s">
        <v>1156</v>
      </c>
      <c r="GY5" s="2219"/>
      <c r="GZ5" s="2219"/>
      <c r="HA5" s="210"/>
      <c r="HB5" s="2222"/>
      <c r="HC5" s="2222"/>
      <c r="HD5" s="2223"/>
      <c r="HE5" s="2218" t="s">
        <v>1157</v>
      </c>
      <c r="HF5" s="2232"/>
      <c r="HG5" s="2232"/>
      <c r="HH5" s="2232"/>
      <c r="HI5" s="2232"/>
      <c r="HJ5" s="2232"/>
      <c r="HK5" s="2270"/>
      <c r="HL5" s="2272" t="s">
        <v>729</v>
      </c>
      <c r="HM5" s="2273"/>
      <c r="HN5" s="2276" t="s">
        <v>730</v>
      </c>
      <c r="HO5" s="834"/>
      <c r="HP5" s="833"/>
      <c r="HQ5" s="804"/>
      <c r="HR5" s="2278" t="s">
        <v>733</v>
      </c>
      <c r="HS5" s="2264" t="s">
        <v>731</v>
      </c>
      <c r="HT5" s="2265"/>
      <c r="HU5" s="2265"/>
      <c r="HV5" s="2265"/>
      <c r="HW5" s="2265"/>
      <c r="HX5" s="2265"/>
      <c r="HY5" s="2265"/>
      <c r="HZ5" s="2265"/>
      <c r="IA5" s="2265"/>
      <c r="IB5" s="2265"/>
      <c r="IC5" s="2265"/>
      <c r="ID5" s="2265"/>
      <c r="IE5" s="2265"/>
      <c r="IF5" s="2265"/>
      <c r="IG5" s="2265"/>
      <c r="IH5" s="2265"/>
      <c r="II5" s="2265"/>
      <c r="IJ5" s="2265"/>
      <c r="IK5" s="2265"/>
      <c r="IL5" s="2264" t="s">
        <v>756</v>
      </c>
      <c r="IM5" s="2265"/>
      <c r="IN5" s="2265"/>
      <c r="IO5" s="2265"/>
      <c r="IP5" s="2265"/>
      <c r="IQ5" s="2265"/>
      <c r="IR5" s="2265"/>
      <c r="IS5" s="2265"/>
      <c r="IT5" s="2265"/>
      <c r="IU5" s="2265"/>
      <c r="IV5" s="2265"/>
      <c r="IW5" s="2265"/>
      <c r="IX5" s="2265"/>
      <c r="IY5" s="2265"/>
      <c r="IZ5" s="2265"/>
      <c r="JA5" s="2265"/>
      <c r="JB5" s="2265"/>
      <c r="JC5" s="2265"/>
      <c r="JD5" s="2265"/>
      <c r="JE5" s="2265"/>
      <c r="JF5" s="2265"/>
      <c r="JG5" s="2265"/>
      <c r="JH5" s="2265"/>
      <c r="JI5" s="2265"/>
      <c r="JJ5" s="2265"/>
      <c r="JK5" s="2266"/>
      <c r="JL5" s="2267" t="s">
        <v>757</v>
      </c>
      <c r="JM5" s="2268"/>
      <c r="JN5" s="2268"/>
      <c r="JO5" s="2268"/>
      <c r="JP5" s="2268"/>
      <c r="JQ5" s="2268"/>
      <c r="JR5" s="2268"/>
      <c r="JS5" s="2268"/>
      <c r="JT5" s="2268"/>
      <c r="JU5" s="2268"/>
      <c r="JV5" s="2268"/>
      <c r="JW5" s="2268"/>
      <c r="JX5" s="2268"/>
      <c r="JY5" s="2268"/>
      <c r="JZ5" s="2268"/>
      <c r="KA5" s="2268"/>
      <c r="KB5" s="2268"/>
      <c r="KC5" s="2269"/>
      <c r="KD5" s="605" t="s">
        <v>844</v>
      </c>
      <c r="KE5" s="606"/>
      <c r="KF5" s="606"/>
      <c r="KG5" s="606"/>
      <c r="KH5" s="606"/>
      <c r="KI5" s="606"/>
      <c r="KJ5" s="606"/>
      <c r="KK5" s="606"/>
      <c r="KL5" s="606"/>
      <c r="KM5" s="606"/>
      <c r="KN5" s="606"/>
      <c r="KO5" s="606"/>
      <c r="KP5" s="606"/>
      <c r="KQ5" s="606"/>
      <c r="KR5" s="606"/>
      <c r="KS5" s="606"/>
      <c r="KT5" s="606"/>
      <c r="KU5" s="606"/>
      <c r="KV5" s="606"/>
      <c r="KW5" s="606"/>
      <c r="KX5" s="606"/>
      <c r="KY5" s="606"/>
      <c r="KZ5" s="606"/>
      <c r="LA5" s="606"/>
      <c r="LB5" s="606"/>
      <c r="LC5" s="606"/>
      <c r="LD5" s="606"/>
      <c r="LE5" s="606"/>
      <c r="LF5" s="606"/>
      <c r="LG5" s="606"/>
      <c r="LH5" s="606"/>
      <c r="LI5" s="606"/>
      <c r="LJ5" s="606"/>
      <c r="LK5" s="606"/>
      <c r="LL5" s="606"/>
      <c r="LM5" s="606"/>
      <c r="LN5" s="606"/>
      <c r="LO5" s="606"/>
      <c r="LP5" s="606"/>
      <c r="LQ5" s="606"/>
      <c r="LR5" s="559"/>
      <c r="LS5" s="559"/>
      <c r="LT5" s="559"/>
      <c r="LU5" s="559"/>
      <c r="LV5" s="559"/>
      <c r="LW5" s="559"/>
      <c r="LX5" s="559"/>
      <c r="LY5" s="559"/>
      <c r="LZ5" s="559"/>
      <c r="MA5" s="559"/>
      <c r="MB5" s="559"/>
      <c r="MC5" s="559"/>
      <c r="MD5" s="559"/>
      <c r="ME5" s="559"/>
      <c r="MF5" s="559"/>
      <c r="MG5" s="559"/>
      <c r="MH5" s="762"/>
      <c r="OB5" s="2169"/>
    </row>
    <row r="6" spans="1:392" s="743" customFormat="1" ht="29.25" customHeight="1">
      <c r="A6" s="2172"/>
      <c r="B6" s="2174"/>
      <c r="C6" s="2174"/>
      <c r="D6" s="2176"/>
      <c r="E6" s="2177"/>
      <c r="F6" s="2209" t="s">
        <v>476</v>
      </c>
      <c r="G6" s="2179"/>
      <c r="H6" s="2182"/>
      <c r="I6" s="2174"/>
      <c r="J6" s="2195"/>
      <c r="K6" s="2196"/>
      <c r="L6" s="774"/>
      <c r="M6" s="2212" t="s">
        <v>477</v>
      </c>
      <c r="N6" s="2215" t="s">
        <v>478</v>
      </c>
      <c r="O6" s="2215" t="s">
        <v>479</v>
      </c>
      <c r="P6" s="2174" t="s">
        <v>480</v>
      </c>
      <c r="Q6" s="2181" t="s">
        <v>481</v>
      </c>
      <c r="R6" s="2174" t="s">
        <v>482</v>
      </c>
      <c r="S6" s="2174" t="s">
        <v>483</v>
      </c>
      <c r="T6" s="2204" t="s">
        <v>484</v>
      </c>
      <c r="U6" s="2206" t="s">
        <v>485</v>
      </c>
      <c r="V6" s="2206" t="s">
        <v>486</v>
      </c>
      <c r="W6" s="2206" t="s">
        <v>487</v>
      </c>
      <c r="X6" s="2206" t="s">
        <v>488</v>
      </c>
      <c r="Y6" s="2206" t="s">
        <v>489</v>
      </c>
      <c r="Z6" s="2206" t="s">
        <v>490</v>
      </c>
      <c r="AA6" s="2206" t="s">
        <v>491</v>
      </c>
      <c r="AB6" s="2206" t="s">
        <v>492</v>
      </c>
      <c r="AC6" s="2206" t="s">
        <v>493</v>
      </c>
      <c r="AD6" s="2206" t="s">
        <v>494</v>
      </c>
      <c r="AE6" s="2198"/>
      <c r="AF6" s="2201"/>
      <c r="AG6" s="687" t="s">
        <v>616</v>
      </c>
      <c r="AH6" s="688"/>
      <c r="AI6" s="688"/>
      <c r="AJ6" s="688"/>
      <c r="AK6" s="688"/>
      <c r="AL6" s="688"/>
      <c r="AM6" s="688"/>
      <c r="AN6" s="688"/>
      <c r="AO6" s="688"/>
      <c r="AP6" s="688"/>
      <c r="AQ6" s="688"/>
      <c r="AR6" s="688"/>
      <c r="AS6" s="688"/>
      <c r="AT6" s="688"/>
      <c r="AU6" s="688"/>
      <c r="AV6" s="688"/>
      <c r="AW6" s="688"/>
      <c r="AX6" s="688"/>
      <c r="AY6" s="688"/>
      <c r="AZ6" s="688"/>
      <c r="BA6" s="688"/>
      <c r="BB6" s="688"/>
      <c r="BC6" s="688"/>
      <c r="BD6" s="688"/>
      <c r="BE6" s="688"/>
      <c r="BF6" s="688"/>
      <c r="BG6" s="688"/>
      <c r="BH6" s="688"/>
      <c r="BI6" s="687"/>
      <c r="BJ6" s="688"/>
      <c r="BK6" s="688"/>
      <c r="BL6" s="688"/>
      <c r="BM6" s="688"/>
      <c r="BN6" s="688"/>
      <c r="BO6" s="688"/>
      <c r="BP6" s="688"/>
      <c r="BQ6" s="688"/>
      <c r="BR6" s="688"/>
      <c r="BS6" s="688"/>
      <c r="BT6" s="688"/>
      <c r="BU6" s="688"/>
      <c r="BV6" s="688"/>
      <c r="BW6" s="688"/>
      <c r="BX6" s="688"/>
      <c r="BY6" s="688"/>
      <c r="BZ6" s="688"/>
      <c r="CA6" s="688"/>
      <c r="CB6" s="688"/>
      <c r="CC6" s="688"/>
      <c r="CD6" s="688"/>
      <c r="CE6" s="688"/>
      <c r="CF6" s="688"/>
      <c r="CG6" s="688"/>
      <c r="CH6" s="688"/>
      <c r="CI6" s="688"/>
      <c r="CJ6" s="688"/>
      <c r="CK6" s="688"/>
      <c r="CL6" s="688"/>
      <c r="CM6" s="688"/>
      <c r="CN6" s="688"/>
      <c r="CO6" s="688"/>
      <c r="CP6" s="688"/>
      <c r="CQ6" s="688"/>
      <c r="CR6" s="688"/>
      <c r="CS6" s="688"/>
      <c r="CT6" s="688"/>
      <c r="CU6" s="688"/>
      <c r="CV6" s="688"/>
      <c r="CW6" s="688"/>
      <c r="CX6" s="688"/>
      <c r="CY6" s="688"/>
      <c r="CZ6" s="688"/>
      <c r="DA6" s="688"/>
      <c r="DB6" s="688"/>
      <c r="DC6" s="688"/>
      <c r="DD6" s="688"/>
      <c r="DE6" s="688"/>
      <c r="DF6" s="688"/>
      <c r="DG6" s="688"/>
      <c r="DH6" s="688"/>
      <c r="DI6" s="688"/>
      <c r="DJ6" s="688"/>
      <c r="DK6" s="688"/>
      <c r="DL6" s="688"/>
      <c r="DM6" s="688"/>
      <c r="DN6" s="688"/>
      <c r="DO6" s="688"/>
      <c r="DP6" s="2213"/>
      <c r="DQ6" s="2252" t="s">
        <v>617</v>
      </c>
      <c r="DR6" s="2253" t="s">
        <v>618</v>
      </c>
      <c r="DS6" s="2256" t="s">
        <v>619</v>
      </c>
      <c r="DT6" s="2257"/>
      <c r="DU6" s="2257"/>
      <c r="DV6" s="2257"/>
      <c r="DW6" s="2257"/>
      <c r="DX6" s="2258"/>
      <c r="DY6" s="2256" t="s">
        <v>620</v>
      </c>
      <c r="DZ6" s="2257"/>
      <c r="EA6" s="2257"/>
      <c r="EB6" s="2258"/>
      <c r="EC6" s="2172"/>
      <c r="ED6" s="2172"/>
      <c r="EE6" s="2172"/>
      <c r="EF6" s="2172"/>
      <c r="EG6" s="2172"/>
      <c r="EH6" s="2172"/>
      <c r="EI6" s="2250"/>
      <c r="EJ6" s="2182"/>
      <c r="EK6" s="2220"/>
      <c r="EL6" s="2221"/>
      <c r="EM6" s="2221"/>
      <c r="EN6" s="2221"/>
      <c r="EO6" s="2221"/>
      <c r="EP6" s="211"/>
      <c r="EQ6" s="675" t="s">
        <v>1733</v>
      </c>
      <c r="ER6" s="676"/>
      <c r="ES6" s="676"/>
      <c r="ET6" s="676"/>
      <c r="EU6" s="676"/>
      <c r="EV6" s="677"/>
      <c r="EW6" s="2221"/>
      <c r="EX6" s="2221"/>
      <c r="EY6" s="2221"/>
      <c r="EZ6" s="2221"/>
      <c r="FA6" s="2221"/>
      <c r="FB6" s="2221"/>
      <c r="FC6" s="2221"/>
      <c r="FD6" s="2221"/>
      <c r="FE6" s="2224"/>
      <c r="FF6" s="2220"/>
      <c r="FG6" s="2221"/>
      <c r="FH6" s="2221"/>
      <c r="FI6" s="2221"/>
      <c r="FJ6" s="2221"/>
      <c r="FK6" s="211"/>
      <c r="FL6" s="2221"/>
      <c r="FM6" s="2221"/>
      <c r="FN6" s="2221"/>
      <c r="FO6" s="2221"/>
      <c r="FP6" s="2221"/>
      <c r="FQ6" s="2221"/>
      <c r="FR6" s="2221"/>
      <c r="FS6" s="2221"/>
      <c r="FT6" s="2221"/>
      <c r="FU6" s="2221"/>
      <c r="FV6" s="2221"/>
      <c r="FW6" s="2221"/>
      <c r="FX6" s="2221"/>
      <c r="FY6" s="2221"/>
      <c r="FZ6" s="2221"/>
      <c r="GA6" s="2221"/>
      <c r="GB6" s="2221"/>
      <c r="GC6" s="2221"/>
      <c r="GD6" s="2221"/>
      <c r="GE6" s="2221"/>
      <c r="GF6" s="2221"/>
      <c r="GG6" s="2221"/>
      <c r="GH6" s="2233"/>
      <c r="GI6" s="2234"/>
      <c r="GJ6" s="2234"/>
      <c r="GK6" s="2234"/>
      <c r="GL6" s="2234"/>
      <c r="GM6" s="2234"/>
      <c r="GN6" s="2221"/>
      <c r="GO6" s="2221"/>
      <c r="GP6" s="2221"/>
      <c r="GQ6" s="2221"/>
      <c r="GR6" s="2221"/>
      <c r="GS6" s="2221"/>
      <c r="GT6" s="2221"/>
      <c r="GU6" s="2221"/>
      <c r="GV6" s="2221"/>
      <c r="GW6" s="2224"/>
      <c r="GX6" s="2220"/>
      <c r="GY6" s="2221"/>
      <c r="GZ6" s="2221"/>
      <c r="HA6" s="211"/>
      <c r="HB6" s="2221"/>
      <c r="HC6" s="2221"/>
      <c r="HD6" s="2224"/>
      <c r="HE6" s="2233"/>
      <c r="HF6" s="2234"/>
      <c r="HG6" s="2234"/>
      <c r="HH6" s="2234"/>
      <c r="HI6" s="2234"/>
      <c r="HJ6" s="2234"/>
      <c r="HK6" s="2271"/>
      <c r="HL6" s="2274"/>
      <c r="HM6" s="2275"/>
      <c r="HN6" s="2276"/>
      <c r="HO6" s="2281" t="s">
        <v>700</v>
      </c>
      <c r="HP6" s="2284" t="s">
        <v>732</v>
      </c>
      <c r="HQ6" s="824"/>
      <c r="HR6" s="2279"/>
      <c r="HS6" s="2172" t="s">
        <v>734</v>
      </c>
      <c r="HT6" s="2292" t="s">
        <v>735</v>
      </c>
      <c r="HU6" s="2176" t="s">
        <v>736</v>
      </c>
      <c r="HV6" s="2199" t="s">
        <v>737</v>
      </c>
      <c r="HW6" s="2292" t="s">
        <v>738</v>
      </c>
      <c r="HX6" s="2292" t="s">
        <v>739</v>
      </c>
      <c r="HY6" s="2196" t="s">
        <v>740</v>
      </c>
      <c r="HZ6" s="2196" t="s">
        <v>741</v>
      </c>
      <c r="IA6" s="2292" t="s">
        <v>742</v>
      </c>
      <c r="IB6" s="2292" t="s">
        <v>743</v>
      </c>
      <c r="IC6" s="2292" t="s">
        <v>744</v>
      </c>
      <c r="ID6" s="2292" t="s">
        <v>745</v>
      </c>
      <c r="IE6" s="2292" t="s">
        <v>746</v>
      </c>
      <c r="IF6" s="2292" t="s">
        <v>747</v>
      </c>
      <c r="IG6" s="2199" t="s">
        <v>748</v>
      </c>
      <c r="IH6" s="2199" t="s">
        <v>749</v>
      </c>
      <c r="II6" s="2176" t="s">
        <v>483</v>
      </c>
      <c r="IJ6" s="2301" t="s">
        <v>750</v>
      </c>
      <c r="IK6" s="569"/>
      <c r="IL6" s="2310" t="s">
        <v>758</v>
      </c>
      <c r="IM6" s="2310"/>
      <c r="IN6" s="2310"/>
      <c r="IO6" s="2310"/>
      <c r="IP6" s="2310"/>
      <c r="IQ6" s="2310"/>
      <c r="IR6" s="2310"/>
      <c r="IS6" s="2310"/>
      <c r="IT6" s="2310"/>
      <c r="IU6" s="2310"/>
      <c r="IV6" s="2310"/>
      <c r="IW6" s="2310"/>
      <c r="IX6" s="2310"/>
      <c r="IY6" s="2310"/>
      <c r="IZ6" s="2310"/>
      <c r="JA6" s="2310" t="s">
        <v>759</v>
      </c>
      <c r="JB6" s="2310"/>
      <c r="JC6" s="2310"/>
      <c r="JD6" s="2310"/>
      <c r="JE6" s="2310"/>
      <c r="JF6" s="2310"/>
      <c r="JG6" s="2310"/>
      <c r="JH6" s="2310"/>
      <c r="JI6" s="2310"/>
      <c r="JJ6" s="2310"/>
      <c r="JK6" s="2310"/>
      <c r="JL6" s="2251" t="s">
        <v>760</v>
      </c>
      <c r="JM6" s="2256" t="s">
        <v>761</v>
      </c>
      <c r="JN6" s="2257"/>
      <c r="JO6" s="2257"/>
      <c r="JP6" s="2257"/>
      <c r="JQ6" s="2258"/>
      <c r="JR6" s="2251" t="s">
        <v>762</v>
      </c>
      <c r="JS6" s="2311" t="s">
        <v>763</v>
      </c>
      <c r="JT6" s="2312"/>
      <c r="JU6" s="2312"/>
      <c r="JV6" s="2312"/>
      <c r="JW6" s="2312"/>
      <c r="JX6" s="2312"/>
      <c r="JY6" s="2312"/>
      <c r="JZ6" s="2312"/>
      <c r="KA6" s="2312"/>
      <c r="KB6" s="2312"/>
      <c r="KC6" s="2313"/>
      <c r="KD6" s="607" t="s">
        <v>1406</v>
      </c>
      <c r="KE6" s="2303" t="s">
        <v>1407</v>
      </c>
      <c r="KF6" s="2303"/>
      <c r="KG6" s="2303"/>
      <c r="KH6" s="814" t="s">
        <v>1408</v>
      </c>
      <c r="KI6" s="815"/>
      <c r="KJ6" s="815"/>
      <c r="KK6" s="815"/>
      <c r="KL6" s="815"/>
      <c r="KM6" s="815"/>
      <c r="KN6" s="815"/>
      <c r="KO6" s="815"/>
      <c r="KP6" s="815"/>
      <c r="KQ6" s="815"/>
      <c r="KR6" s="815"/>
      <c r="KS6" s="815"/>
      <c r="KT6" s="815"/>
      <c r="KU6" s="815"/>
      <c r="KV6" s="815"/>
      <c r="KW6" s="815"/>
      <c r="KX6" s="815"/>
      <c r="KY6" s="815"/>
      <c r="KZ6" s="815"/>
      <c r="LA6" s="815"/>
      <c r="LB6" s="815"/>
      <c r="LC6" s="815"/>
      <c r="LD6" s="815"/>
      <c r="LE6" s="815"/>
      <c r="LF6" s="815"/>
      <c r="LG6" s="815"/>
      <c r="LH6" s="815"/>
      <c r="LI6" s="815"/>
      <c r="LJ6" s="815"/>
      <c r="LK6" s="815"/>
      <c r="LL6" s="815"/>
      <c r="LM6" s="815"/>
      <c r="LN6" s="815"/>
      <c r="LO6" s="815"/>
      <c r="LP6" s="815"/>
      <c r="LQ6" s="814" t="s">
        <v>1473</v>
      </c>
      <c r="LR6" s="815"/>
      <c r="LS6" s="815"/>
      <c r="LT6" s="815"/>
      <c r="LU6" s="815"/>
      <c r="LV6" s="815"/>
      <c r="LW6" s="815"/>
      <c r="LX6" s="815"/>
      <c r="LY6" s="815"/>
      <c r="LZ6" s="815"/>
      <c r="MA6" s="815"/>
      <c r="MB6" s="815"/>
      <c r="MC6" s="815"/>
      <c r="MD6" s="815"/>
      <c r="ME6" s="815"/>
      <c r="MF6" s="815"/>
      <c r="MG6" s="815"/>
      <c r="MH6" s="762"/>
      <c r="MI6" s="762"/>
      <c r="MJ6" s="762"/>
      <c r="MK6" s="762"/>
      <c r="ML6" s="762"/>
      <c r="MM6" s="762"/>
      <c r="MN6" s="813"/>
      <c r="MO6" s="599" t="s">
        <v>1474</v>
      </c>
      <c r="MP6" s="762"/>
      <c r="MQ6" s="762"/>
      <c r="MR6" s="762"/>
      <c r="MS6" s="762"/>
      <c r="MT6" s="762"/>
      <c r="MU6" s="762"/>
      <c r="MV6" s="762"/>
      <c r="MW6" s="762"/>
      <c r="MX6" s="762"/>
      <c r="MY6" s="762"/>
      <c r="MZ6" s="762"/>
      <c r="NA6" s="762"/>
      <c r="NB6" s="762"/>
      <c r="NC6" s="762"/>
      <c r="ND6" s="762"/>
      <c r="NE6" s="762"/>
      <c r="NF6" s="762"/>
      <c r="NG6" s="762"/>
      <c r="NH6" s="762"/>
      <c r="NI6" s="762"/>
      <c r="NJ6" s="762"/>
      <c r="NK6" s="762"/>
      <c r="NL6" s="762"/>
      <c r="NM6" s="762"/>
      <c r="NN6" s="762"/>
      <c r="NO6" s="762"/>
      <c r="NP6" s="762"/>
      <c r="NQ6" s="762"/>
      <c r="NR6" s="762"/>
      <c r="NS6" s="762"/>
      <c r="NT6" s="762"/>
      <c r="NU6" s="762"/>
      <c r="NV6" s="762"/>
      <c r="NW6" s="762"/>
      <c r="NX6" s="762"/>
      <c r="NY6" s="762"/>
      <c r="NZ6" s="762"/>
      <c r="OA6" s="762"/>
      <c r="OB6" s="2169"/>
    </row>
    <row r="7" spans="1:392" s="743" customFormat="1" ht="30" customHeight="1">
      <c r="A7" s="2172"/>
      <c r="B7" s="2174"/>
      <c r="C7" s="2174"/>
      <c r="D7" s="2176"/>
      <c r="E7" s="2177"/>
      <c r="F7" s="2210"/>
      <c r="G7" s="2179"/>
      <c r="H7" s="2182"/>
      <c r="I7" s="2174"/>
      <c r="J7" s="2195"/>
      <c r="K7" s="2196"/>
      <c r="L7" s="2174" t="s">
        <v>495</v>
      </c>
      <c r="M7" s="2213"/>
      <c r="N7" s="2216"/>
      <c r="O7" s="2216"/>
      <c r="P7" s="2174"/>
      <c r="Q7" s="2182"/>
      <c r="R7" s="2174"/>
      <c r="S7" s="2174"/>
      <c r="T7" s="2205"/>
      <c r="U7" s="2207"/>
      <c r="V7" s="2207"/>
      <c r="W7" s="2207"/>
      <c r="X7" s="2207"/>
      <c r="Y7" s="2207"/>
      <c r="Z7" s="2207"/>
      <c r="AA7" s="2207"/>
      <c r="AB7" s="2207"/>
      <c r="AC7" s="2207"/>
      <c r="AD7" s="2207"/>
      <c r="AE7" s="2198"/>
      <c r="AF7" s="2202"/>
      <c r="AG7" s="2251" t="s">
        <v>621</v>
      </c>
      <c r="AH7" s="794"/>
      <c r="AI7" s="794"/>
      <c r="AJ7" s="794"/>
      <c r="AK7" s="794"/>
      <c r="AL7" s="794"/>
      <c r="AM7" s="208"/>
      <c r="AN7" s="2251" t="s">
        <v>622</v>
      </c>
      <c r="AO7" s="794"/>
      <c r="AP7" s="794"/>
      <c r="AQ7" s="794"/>
      <c r="AR7" s="794"/>
      <c r="AS7" s="794"/>
      <c r="AT7" s="208"/>
      <c r="AU7" s="2251" t="s">
        <v>623</v>
      </c>
      <c r="AV7" s="794"/>
      <c r="AW7" s="794"/>
      <c r="AX7" s="794"/>
      <c r="AY7" s="794"/>
      <c r="AZ7" s="794"/>
      <c r="BA7" s="794"/>
      <c r="BB7" s="208"/>
      <c r="BC7" s="2251" t="s">
        <v>624</v>
      </c>
      <c r="BD7" s="794"/>
      <c r="BE7" s="794"/>
      <c r="BF7" s="794"/>
      <c r="BG7" s="794"/>
      <c r="BH7" s="794"/>
      <c r="BI7" s="2306" t="s">
        <v>625</v>
      </c>
      <c r="BJ7" s="2307"/>
      <c r="BK7" s="2307"/>
      <c r="BL7" s="2307"/>
      <c r="BM7" s="2307"/>
      <c r="BN7" s="2307"/>
      <c r="BO7" s="2307"/>
      <c r="BP7" s="2307"/>
      <c r="BQ7" s="2307"/>
      <c r="BR7" s="2307"/>
      <c r="BS7" s="2307"/>
      <c r="BT7" s="2307"/>
      <c r="BU7" s="2307"/>
      <c r="BV7" s="2307"/>
      <c r="BW7" s="2307"/>
      <c r="BX7" s="2307"/>
      <c r="BY7" s="2307"/>
      <c r="BZ7" s="2307"/>
      <c r="CA7" s="2307"/>
      <c r="CB7" s="2307"/>
      <c r="CC7" s="2307"/>
      <c r="CD7" s="2307"/>
      <c r="CE7" s="2307"/>
      <c r="CF7" s="2307"/>
      <c r="CG7" s="2307"/>
      <c r="CH7" s="2307"/>
      <c r="CI7" s="2307"/>
      <c r="CJ7" s="2307"/>
      <c r="CK7" s="766"/>
      <c r="CL7" s="2308" t="s">
        <v>626</v>
      </c>
      <c r="CM7" s="2309"/>
      <c r="CN7" s="2309"/>
      <c r="CO7" s="2309"/>
      <c r="CP7" s="2309"/>
      <c r="CQ7" s="2309"/>
      <c r="CR7" s="2309"/>
      <c r="CS7" s="2309"/>
      <c r="CT7" s="2309"/>
      <c r="CU7" s="2309"/>
      <c r="CV7" s="2309"/>
      <c r="CW7" s="2309"/>
      <c r="CX7" s="2309"/>
      <c r="CY7" s="2309"/>
      <c r="CZ7" s="2309"/>
      <c r="DA7" s="2309"/>
      <c r="DB7" s="2309"/>
      <c r="DC7" s="2309"/>
      <c r="DD7" s="2309"/>
      <c r="DE7" s="2309"/>
      <c r="DF7" s="2309"/>
      <c r="DG7" s="2309"/>
      <c r="DH7" s="2309"/>
      <c r="DI7" s="2309"/>
      <c r="DJ7" s="2309"/>
      <c r="DK7" s="2309"/>
      <c r="DL7" s="2309"/>
      <c r="DM7" s="2309"/>
      <c r="DN7" s="2309"/>
      <c r="DO7" s="795"/>
      <c r="DP7" s="2213"/>
      <c r="DQ7" s="2236"/>
      <c r="DR7" s="2254"/>
      <c r="DS7" s="2259"/>
      <c r="DT7" s="2260"/>
      <c r="DU7" s="2260"/>
      <c r="DV7" s="2260"/>
      <c r="DW7" s="2260"/>
      <c r="DX7" s="2261"/>
      <c r="DY7" s="2259"/>
      <c r="DZ7" s="2260"/>
      <c r="EA7" s="2260"/>
      <c r="EB7" s="2261"/>
      <c r="EC7" s="2241" t="s">
        <v>627</v>
      </c>
      <c r="ED7" s="2262"/>
      <c r="EE7" s="2262"/>
      <c r="EF7" s="2262"/>
      <c r="EG7" s="2263"/>
      <c r="EH7" s="2225" t="s">
        <v>628</v>
      </c>
      <c r="EI7" s="835"/>
      <c r="EJ7" s="2182"/>
      <c r="EK7" s="2199" t="s">
        <v>685</v>
      </c>
      <c r="EL7" s="2241" t="s">
        <v>686</v>
      </c>
      <c r="EM7" s="810"/>
      <c r="EN7" s="810"/>
      <c r="EO7" s="2225" t="s">
        <v>687</v>
      </c>
      <c r="EP7" s="843"/>
      <c r="EQ7" s="2199" t="s">
        <v>685</v>
      </c>
      <c r="ER7" s="2241" t="s">
        <v>686</v>
      </c>
      <c r="ES7" s="810"/>
      <c r="ET7" s="810"/>
      <c r="EU7" s="2225" t="s">
        <v>687</v>
      </c>
      <c r="EV7" s="825"/>
      <c r="EW7" s="2226" t="s">
        <v>688</v>
      </c>
      <c r="EX7" s="2227"/>
      <c r="EY7" s="2228"/>
      <c r="EZ7" s="2226" t="s">
        <v>689</v>
      </c>
      <c r="FA7" s="2227"/>
      <c r="FB7" s="2228"/>
      <c r="FC7" s="2226" t="s">
        <v>690</v>
      </c>
      <c r="FD7" s="2227"/>
      <c r="FE7" s="2228"/>
      <c r="FF7" s="2199" t="s">
        <v>685</v>
      </c>
      <c r="FG7" s="2241" t="s">
        <v>691</v>
      </c>
      <c r="FH7" s="810"/>
      <c r="FI7" s="810"/>
      <c r="FJ7" s="2225" t="s">
        <v>692</v>
      </c>
      <c r="FK7" s="843"/>
      <c r="FL7" s="820" t="s">
        <v>693</v>
      </c>
      <c r="FM7" s="765"/>
      <c r="FN7" s="765"/>
      <c r="FO7" s="765"/>
      <c r="FP7" s="765"/>
      <c r="FQ7" s="765"/>
      <c r="FR7" s="765"/>
      <c r="FS7" s="765"/>
      <c r="FT7" s="765"/>
      <c r="FU7" s="821"/>
      <c r="FV7" s="820" t="s">
        <v>694</v>
      </c>
      <c r="FW7" s="765"/>
      <c r="FX7" s="765"/>
      <c r="FY7" s="765"/>
      <c r="FZ7" s="765"/>
      <c r="GA7" s="765"/>
      <c r="GB7" s="765"/>
      <c r="GC7" s="765"/>
      <c r="GD7" s="765"/>
      <c r="GE7" s="765"/>
      <c r="GF7" s="765"/>
      <c r="GG7" s="821"/>
      <c r="GH7" s="2199" t="s">
        <v>695</v>
      </c>
      <c r="GI7" s="2181" t="s">
        <v>691</v>
      </c>
      <c r="GJ7" s="2225" t="s">
        <v>692</v>
      </c>
      <c r="GK7" s="930"/>
      <c r="GL7" s="2225" t="s">
        <v>1682</v>
      </c>
      <c r="GM7" s="2225" t="s">
        <v>1683</v>
      </c>
      <c r="GN7" s="2324" t="s">
        <v>696</v>
      </c>
      <c r="GO7" s="798"/>
      <c r="GP7" s="798"/>
      <c r="GQ7" s="2324" t="s">
        <v>697</v>
      </c>
      <c r="GR7" s="799"/>
      <c r="GS7" s="799"/>
      <c r="GT7" s="800"/>
      <c r="GU7" s="2326" t="s">
        <v>1154</v>
      </c>
      <c r="GV7" s="2327"/>
      <c r="GW7" s="2328"/>
      <c r="GX7" s="2199" t="s">
        <v>695</v>
      </c>
      <c r="GY7" s="2225" t="s">
        <v>691</v>
      </c>
      <c r="GZ7" s="2225" t="s">
        <v>692</v>
      </c>
      <c r="HA7" s="930"/>
      <c r="HB7" s="2226" t="s">
        <v>1158</v>
      </c>
      <c r="HC7" s="2227"/>
      <c r="HD7" s="2228"/>
      <c r="HE7" s="2199" t="s">
        <v>695</v>
      </c>
      <c r="HF7" s="2181" t="s">
        <v>691</v>
      </c>
      <c r="HG7" s="2225" t="s">
        <v>692</v>
      </c>
      <c r="HH7" s="930"/>
      <c r="HI7" s="2226" t="s">
        <v>698</v>
      </c>
      <c r="HJ7" s="2227"/>
      <c r="HK7" s="2377"/>
      <c r="HL7" s="2379" t="s">
        <v>751</v>
      </c>
      <c r="HM7" s="2379" t="s">
        <v>752</v>
      </c>
      <c r="HN7" s="2276"/>
      <c r="HO7" s="2282"/>
      <c r="HP7" s="2285"/>
      <c r="HQ7" s="2292" t="s">
        <v>753</v>
      </c>
      <c r="HR7" s="2279"/>
      <c r="HS7" s="2172"/>
      <c r="HT7" s="2292"/>
      <c r="HU7" s="2176"/>
      <c r="HV7" s="2204"/>
      <c r="HW7" s="2292"/>
      <c r="HX7" s="2292"/>
      <c r="HY7" s="2196"/>
      <c r="HZ7" s="2196"/>
      <c r="IA7" s="2292"/>
      <c r="IB7" s="2292"/>
      <c r="IC7" s="2292"/>
      <c r="ID7" s="2292"/>
      <c r="IE7" s="2292"/>
      <c r="IF7" s="2292"/>
      <c r="IG7" s="2204"/>
      <c r="IH7" s="2204"/>
      <c r="II7" s="2176"/>
      <c r="IJ7" s="2302"/>
      <c r="IK7" s="2293" t="s">
        <v>754</v>
      </c>
      <c r="IL7" s="2264" t="s">
        <v>764</v>
      </c>
      <c r="IM7" s="2265"/>
      <c r="IN7" s="2296"/>
      <c r="IO7" s="2296"/>
      <c r="IP7" s="2296"/>
      <c r="IQ7" s="2296"/>
      <c r="IR7" s="2296"/>
      <c r="IS7" s="2296"/>
      <c r="IT7" s="2296"/>
      <c r="IU7" s="2296"/>
      <c r="IV7" s="2297"/>
      <c r="IW7" s="2198" t="s">
        <v>765</v>
      </c>
      <c r="IX7" s="2298" t="s">
        <v>766</v>
      </c>
      <c r="IY7" s="2298"/>
      <c r="IZ7" s="2298"/>
      <c r="JA7" s="2197" t="s">
        <v>767</v>
      </c>
      <c r="JB7" s="2190" t="s">
        <v>791</v>
      </c>
      <c r="JC7" s="2190" t="s">
        <v>2010</v>
      </c>
      <c r="JD7" s="2190" t="s">
        <v>2009</v>
      </c>
      <c r="JE7" s="2190" t="s">
        <v>2011</v>
      </c>
      <c r="JF7" s="2190" t="s">
        <v>792</v>
      </c>
      <c r="JG7" s="2191" t="s">
        <v>2012</v>
      </c>
      <c r="JH7" s="2191" t="s">
        <v>2013</v>
      </c>
      <c r="JI7" s="2191" t="s">
        <v>2014</v>
      </c>
      <c r="JJ7" s="2286" t="s">
        <v>2015</v>
      </c>
      <c r="JK7" s="2314" t="s">
        <v>2016</v>
      </c>
      <c r="JL7" s="2251"/>
      <c r="JM7" s="2289" t="s">
        <v>768</v>
      </c>
      <c r="JN7" s="2289" t="s">
        <v>769</v>
      </c>
      <c r="JO7" s="2289" t="s">
        <v>770</v>
      </c>
      <c r="JP7" s="2346" t="s">
        <v>771</v>
      </c>
      <c r="JQ7" s="232"/>
      <c r="JR7" s="2251"/>
      <c r="JS7" s="2289" t="s">
        <v>772</v>
      </c>
      <c r="JT7" s="2289" t="s">
        <v>773</v>
      </c>
      <c r="JU7" s="2289" t="s">
        <v>774</v>
      </c>
      <c r="JV7" s="2289" t="s">
        <v>775</v>
      </c>
      <c r="JW7" s="2289" t="s">
        <v>776</v>
      </c>
      <c r="JX7" s="2289" t="s">
        <v>777</v>
      </c>
      <c r="JY7" s="2289" t="s">
        <v>778</v>
      </c>
      <c r="JZ7" s="2289" t="s">
        <v>779</v>
      </c>
      <c r="KA7" s="2289" t="s">
        <v>780</v>
      </c>
      <c r="KB7" s="2346" t="s">
        <v>781</v>
      </c>
      <c r="KC7" s="232"/>
      <c r="KD7" s="2347" t="s">
        <v>1420</v>
      </c>
      <c r="KE7" s="2349" t="s">
        <v>1159</v>
      </c>
      <c r="KF7" s="2349" t="s">
        <v>1160</v>
      </c>
      <c r="KG7" s="2245" t="s">
        <v>1161</v>
      </c>
      <c r="KH7" s="2215" t="s">
        <v>1421</v>
      </c>
      <c r="KI7" s="2338" t="s">
        <v>1422</v>
      </c>
      <c r="KJ7" s="2339"/>
      <c r="KK7" s="2333" t="s">
        <v>1425</v>
      </c>
      <c r="KL7" s="2334"/>
      <c r="KM7" s="2334"/>
      <c r="KN7" s="2334"/>
      <c r="KO7" s="2334"/>
      <c r="KP7" s="2334"/>
      <c r="KQ7" s="2334"/>
      <c r="KR7" s="2335"/>
      <c r="KS7" s="2333" t="s">
        <v>1433</v>
      </c>
      <c r="KT7" s="2334"/>
      <c r="KU7" s="2334"/>
      <c r="KV7" s="2334"/>
      <c r="KW7" s="2334"/>
      <c r="KX7" s="2334"/>
      <c r="KY7" s="2334"/>
      <c r="KZ7" s="2334"/>
      <c r="LA7" s="2334"/>
      <c r="LB7" s="2334"/>
      <c r="LC7" s="2335"/>
      <c r="LD7" s="600" t="s">
        <v>1444</v>
      </c>
      <c r="LE7" s="601"/>
      <c r="LF7" s="601"/>
      <c r="LG7" s="601"/>
      <c r="LH7" s="601"/>
      <c r="LI7" s="602" t="s">
        <v>1450</v>
      </c>
      <c r="LJ7" s="601" t="s">
        <v>1448</v>
      </c>
      <c r="LK7" s="601"/>
      <c r="LL7" s="601"/>
      <c r="LM7" s="601"/>
      <c r="LN7" s="601"/>
      <c r="LO7" s="601"/>
      <c r="LP7" s="601"/>
      <c r="LQ7" s="2340" t="s">
        <v>1457</v>
      </c>
      <c r="LR7" s="2338" t="s">
        <v>1458</v>
      </c>
      <c r="LS7" s="2339"/>
      <c r="LT7" s="2333" t="s">
        <v>1840</v>
      </c>
      <c r="LU7" s="2334"/>
      <c r="LV7" s="2334"/>
      <c r="LW7" s="2334"/>
      <c r="LX7" s="2334"/>
      <c r="LY7" s="2334"/>
      <c r="LZ7" s="2334"/>
      <c r="MA7" s="2335"/>
      <c r="MB7" s="2333" t="s">
        <v>1460</v>
      </c>
      <c r="MC7" s="2334"/>
      <c r="MD7" s="2334"/>
      <c r="ME7" s="2334"/>
      <c r="MF7" s="2334"/>
      <c r="MG7" s="2334"/>
      <c r="MH7" s="2334"/>
      <c r="MI7" s="2334"/>
      <c r="MJ7" s="2334"/>
      <c r="MK7" s="2334"/>
      <c r="ML7" s="2334"/>
      <c r="MM7" s="2335"/>
      <c r="MN7" s="602" t="s">
        <v>1450</v>
      </c>
      <c r="MO7" s="604" t="s">
        <v>1489</v>
      </c>
      <c r="MP7" s="762"/>
      <c r="MQ7" s="762"/>
      <c r="MR7" s="762"/>
      <c r="MS7" s="762"/>
      <c r="MT7" s="762"/>
      <c r="MU7" s="762"/>
      <c r="MV7" s="762"/>
      <c r="MW7" s="762"/>
      <c r="MX7" s="762"/>
      <c r="MY7" s="762"/>
      <c r="MZ7" s="762"/>
      <c r="NA7" s="762"/>
      <c r="NB7" s="762"/>
      <c r="NC7" s="762"/>
      <c r="ND7" s="762"/>
      <c r="NE7" s="762"/>
      <c r="NF7" s="762"/>
      <c r="NG7" s="762"/>
      <c r="NH7" s="598"/>
      <c r="NI7" s="762"/>
      <c r="NJ7" s="604" t="s">
        <v>1490</v>
      </c>
      <c r="NK7" s="762"/>
      <c r="NL7" s="598"/>
      <c r="NM7" s="604" t="s">
        <v>1494</v>
      </c>
      <c r="NN7" s="762"/>
      <c r="NO7" s="762"/>
      <c r="NP7" s="762"/>
      <c r="NQ7" s="762"/>
      <c r="NR7" s="598"/>
      <c r="NS7" s="604" t="s">
        <v>1500</v>
      </c>
      <c r="NT7" s="762"/>
      <c r="NU7" s="762"/>
      <c r="NV7" s="762"/>
      <c r="NW7" s="762"/>
      <c r="NX7" s="762"/>
      <c r="NY7" s="762"/>
      <c r="NZ7" s="762"/>
      <c r="OA7" s="762"/>
      <c r="OB7" s="2169"/>
    </row>
    <row r="8" spans="1:392" s="743" customFormat="1" ht="13.5" customHeight="1">
      <c r="A8" s="2172"/>
      <c r="B8" s="2174"/>
      <c r="C8" s="2174"/>
      <c r="D8" s="2176"/>
      <c r="E8" s="2177"/>
      <c r="F8" s="2210"/>
      <c r="G8" s="2179"/>
      <c r="H8" s="2182"/>
      <c r="I8" s="2174"/>
      <c r="J8" s="2195"/>
      <c r="K8" s="2196"/>
      <c r="L8" s="2304"/>
      <c r="M8" s="2213"/>
      <c r="N8" s="2216"/>
      <c r="O8" s="2216"/>
      <c r="P8" s="2174"/>
      <c r="Q8" s="2182"/>
      <c r="R8" s="2174"/>
      <c r="S8" s="2174"/>
      <c r="T8" s="2205"/>
      <c r="U8" s="2207"/>
      <c r="V8" s="2207"/>
      <c r="W8" s="2207"/>
      <c r="X8" s="2207"/>
      <c r="Y8" s="2207"/>
      <c r="Z8" s="2207"/>
      <c r="AA8" s="2207"/>
      <c r="AB8" s="2207"/>
      <c r="AC8" s="2207"/>
      <c r="AD8" s="2207"/>
      <c r="AE8" s="2198"/>
      <c r="AF8" s="2202"/>
      <c r="AG8" s="2251"/>
      <c r="AH8" s="2198" t="s">
        <v>258</v>
      </c>
      <c r="AI8" s="2198" t="s">
        <v>629</v>
      </c>
      <c r="AJ8" s="2198" t="s">
        <v>630</v>
      </c>
      <c r="AK8" s="2198" t="s">
        <v>631</v>
      </c>
      <c r="AL8" s="2198" t="s">
        <v>259</v>
      </c>
      <c r="AM8" s="2198" t="s">
        <v>632</v>
      </c>
      <c r="AN8" s="2251"/>
      <c r="AO8" s="2198" t="s">
        <v>258</v>
      </c>
      <c r="AP8" s="2198" t="s">
        <v>629</v>
      </c>
      <c r="AQ8" s="2198" t="s">
        <v>630</v>
      </c>
      <c r="AR8" s="2198" t="s">
        <v>259</v>
      </c>
      <c r="AS8" s="2198" t="s">
        <v>633</v>
      </c>
      <c r="AT8" s="2198" t="s">
        <v>634</v>
      </c>
      <c r="AU8" s="2251"/>
      <c r="AV8" s="2198" t="s">
        <v>258</v>
      </c>
      <c r="AW8" s="2198" t="s">
        <v>629</v>
      </c>
      <c r="AX8" s="2198" t="s">
        <v>635</v>
      </c>
      <c r="AY8" s="2198" t="s">
        <v>630</v>
      </c>
      <c r="AZ8" s="2198" t="s">
        <v>636</v>
      </c>
      <c r="BA8" s="2198" t="s">
        <v>637</v>
      </c>
      <c r="BB8" s="2198" t="s">
        <v>638</v>
      </c>
      <c r="BC8" s="2251"/>
      <c r="BD8" s="2198" t="s">
        <v>258</v>
      </c>
      <c r="BE8" s="2198" t="s">
        <v>629</v>
      </c>
      <c r="BF8" s="2198" t="s">
        <v>259</v>
      </c>
      <c r="BG8" s="2198" t="s">
        <v>639</v>
      </c>
      <c r="BH8" s="2352" t="s">
        <v>640</v>
      </c>
      <c r="BI8" s="2353" t="s">
        <v>641</v>
      </c>
      <c r="BJ8" s="2251" t="s">
        <v>642</v>
      </c>
      <c r="BK8" s="2354" t="s">
        <v>643</v>
      </c>
      <c r="BL8" s="2355"/>
      <c r="BM8" s="2355"/>
      <c r="BN8" s="2355"/>
      <c r="BO8" s="2355"/>
      <c r="BP8" s="2356"/>
      <c r="BQ8" s="2199" t="s">
        <v>644</v>
      </c>
      <c r="BR8" s="2354" t="s">
        <v>645</v>
      </c>
      <c r="BS8" s="2355"/>
      <c r="BT8" s="2355"/>
      <c r="BU8" s="2355"/>
      <c r="BV8" s="2355"/>
      <c r="BW8" s="2356"/>
      <c r="BX8" s="2199" t="s">
        <v>646</v>
      </c>
      <c r="BY8" s="2354" t="s">
        <v>647</v>
      </c>
      <c r="BZ8" s="2355"/>
      <c r="CA8" s="2355"/>
      <c r="CB8" s="2355"/>
      <c r="CC8" s="2355"/>
      <c r="CD8" s="2355"/>
      <c r="CE8" s="2356"/>
      <c r="CF8" s="2199" t="s">
        <v>648</v>
      </c>
      <c r="CG8" s="2354" t="s">
        <v>649</v>
      </c>
      <c r="CH8" s="2355"/>
      <c r="CI8" s="2355"/>
      <c r="CJ8" s="2355"/>
      <c r="CK8" s="2355"/>
      <c r="CL8" s="2357" t="s">
        <v>650</v>
      </c>
      <c r="CM8" s="2202" t="s">
        <v>651</v>
      </c>
      <c r="CN8" s="2251" t="s">
        <v>652</v>
      </c>
      <c r="CO8" s="2354" t="s">
        <v>653</v>
      </c>
      <c r="CP8" s="2355"/>
      <c r="CQ8" s="2355"/>
      <c r="CR8" s="2355"/>
      <c r="CS8" s="2355"/>
      <c r="CT8" s="2356"/>
      <c r="CU8" s="2199" t="s">
        <v>654</v>
      </c>
      <c r="CV8" s="2354" t="s">
        <v>655</v>
      </c>
      <c r="CW8" s="2355"/>
      <c r="CX8" s="2355"/>
      <c r="CY8" s="2355"/>
      <c r="CZ8" s="2355"/>
      <c r="DA8" s="2356"/>
      <c r="DB8" s="2199" t="s">
        <v>656</v>
      </c>
      <c r="DC8" s="2354" t="s">
        <v>657</v>
      </c>
      <c r="DD8" s="2355"/>
      <c r="DE8" s="2355"/>
      <c r="DF8" s="2355"/>
      <c r="DG8" s="2355"/>
      <c r="DH8" s="2355"/>
      <c r="DI8" s="2356"/>
      <c r="DJ8" s="2199" t="s">
        <v>658</v>
      </c>
      <c r="DK8" s="2397" t="s">
        <v>659</v>
      </c>
      <c r="DL8" s="2398"/>
      <c r="DM8" s="2398"/>
      <c r="DN8" s="2398"/>
      <c r="DO8" s="2398"/>
      <c r="DP8" s="2213"/>
      <c r="DQ8" s="2236"/>
      <c r="DR8" s="2254"/>
      <c r="DS8" s="2360" t="s">
        <v>660</v>
      </c>
      <c r="DT8" s="935"/>
      <c r="DU8" s="935"/>
      <c r="DV8" s="935"/>
      <c r="DW8" s="936"/>
      <c r="DX8" s="2361" t="s">
        <v>1672</v>
      </c>
      <c r="DY8" s="2361" t="s">
        <v>661</v>
      </c>
      <c r="DZ8" s="2361" t="s">
        <v>662</v>
      </c>
      <c r="EA8" s="2361" t="s">
        <v>663</v>
      </c>
      <c r="EB8" s="2361" t="s">
        <v>664</v>
      </c>
      <c r="EC8" s="2251"/>
      <c r="ED8" s="2172" t="s">
        <v>665</v>
      </c>
      <c r="EE8" s="2322" t="s">
        <v>666</v>
      </c>
      <c r="EF8" s="2323"/>
      <c r="EG8" s="2402"/>
      <c r="EH8" s="2243"/>
      <c r="EI8" s="2250" t="s">
        <v>665</v>
      </c>
      <c r="EJ8" s="2182"/>
      <c r="EK8" s="2204"/>
      <c r="EL8" s="2204"/>
      <c r="EM8" s="2322" t="s">
        <v>699</v>
      </c>
      <c r="EN8" s="2323"/>
      <c r="EO8" s="2182"/>
      <c r="EP8" s="2235" t="s">
        <v>617</v>
      </c>
      <c r="EQ8" s="2204"/>
      <c r="ER8" s="2204"/>
      <c r="ES8" s="2322" t="s">
        <v>699</v>
      </c>
      <c r="ET8" s="2323"/>
      <c r="EU8" s="2182"/>
      <c r="EV8" s="2235" t="s">
        <v>617</v>
      </c>
      <c r="EW8" s="2317"/>
      <c r="EX8" s="2318"/>
      <c r="EY8" s="2231"/>
      <c r="EZ8" s="2317"/>
      <c r="FA8" s="2318"/>
      <c r="FB8" s="2231"/>
      <c r="FC8" s="2319"/>
      <c r="FD8" s="2320"/>
      <c r="FE8" s="2321"/>
      <c r="FF8" s="2204"/>
      <c r="FG8" s="2204"/>
      <c r="FH8" s="2322" t="s">
        <v>699</v>
      </c>
      <c r="FI8" s="2323"/>
      <c r="FJ8" s="2182"/>
      <c r="FK8" s="2235" t="s">
        <v>700</v>
      </c>
      <c r="FL8" s="2242" t="s">
        <v>701</v>
      </c>
      <c r="FM8" s="2242" t="s">
        <v>702</v>
      </c>
      <c r="FN8" s="2242" t="s">
        <v>703</v>
      </c>
      <c r="FO8" s="2242" t="s">
        <v>704</v>
      </c>
      <c r="FP8" s="2242" t="s">
        <v>705</v>
      </c>
      <c r="FQ8" s="2242" t="s">
        <v>706</v>
      </c>
      <c r="FR8" s="2242" t="s">
        <v>707</v>
      </c>
      <c r="FS8" s="2242" t="s">
        <v>708</v>
      </c>
      <c r="FT8" s="2399" t="s">
        <v>483</v>
      </c>
      <c r="FU8" s="817"/>
      <c r="FV8" s="2242" t="s">
        <v>709</v>
      </c>
      <c r="FW8" s="2242" t="s">
        <v>710</v>
      </c>
      <c r="FX8" s="2242" t="s">
        <v>711</v>
      </c>
      <c r="FY8" s="2242" t="s">
        <v>712</v>
      </c>
      <c r="FZ8" s="2242" t="s">
        <v>713</v>
      </c>
      <c r="GA8" s="2242" t="s">
        <v>714</v>
      </c>
      <c r="GB8" s="2242" t="s">
        <v>715</v>
      </c>
      <c r="GC8" s="2242" t="s">
        <v>716</v>
      </c>
      <c r="GD8" s="2242" t="s">
        <v>717</v>
      </c>
      <c r="GE8" s="2242" t="s">
        <v>718</v>
      </c>
      <c r="GF8" s="2399" t="s">
        <v>483</v>
      </c>
      <c r="GG8" s="817"/>
      <c r="GH8" s="2204"/>
      <c r="GI8" s="2182"/>
      <c r="GJ8" s="2182"/>
      <c r="GK8" s="2235" t="s">
        <v>700</v>
      </c>
      <c r="GL8" s="2243"/>
      <c r="GM8" s="2243"/>
      <c r="GN8" s="2325"/>
      <c r="GO8" s="2403" t="s">
        <v>719</v>
      </c>
      <c r="GP8" s="2403" t="s">
        <v>720</v>
      </c>
      <c r="GQ8" s="2282"/>
      <c r="GR8" s="2404" t="s">
        <v>721</v>
      </c>
      <c r="GS8" s="2404" t="s">
        <v>722</v>
      </c>
      <c r="GT8" s="2404" t="s">
        <v>723</v>
      </c>
      <c r="GU8" s="2329"/>
      <c r="GV8" s="2330"/>
      <c r="GW8" s="2331"/>
      <c r="GX8" s="2204"/>
      <c r="GY8" s="2182"/>
      <c r="GZ8" s="2182"/>
      <c r="HA8" s="2235" t="s">
        <v>700</v>
      </c>
      <c r="HB8" s="2229"/>
      <c r="HC8" s="2230"/>
      <c r="HD8" s="2231"/>
      <c r="HE8" s="2204"/>
      <c r="HF8" s="2182"/>
      <c r="HG8" s="2243"/>
      <c r="HH8" s="2235" t="s">
        <v>700</v>
      </c>
      <c r="HI8" s="2229"/>
      <c r="HJ8" s="2230"/>
      <c r="HK8" s="2378"/>
      <c r="HL8" s="2379"/>
      <c r="HM8" s="2379"/>
      <c r="HN8" s="2276"/>
      <c r="HO8" s="2282"/>
      <c r="HP8" s="2285"/>
      <c r="HQ8" s="2292"/>
      <c r="HR8" s="2279"/>
      <c r="HS8" s="2172"/>
      <c r="HT8" s="2292"/>
      <c r="HU8" s="2176"/>
      <c r="HV8" s="2204"/>
      <c r="HW8" s="2292"/>
      <c r="HX8" s="2292"/>
      <c r="HY8" s="2196"/>
      <c r="HZ8" s="2196"/>
      <c r="IA8" s="2292"/>
      <c r="IB8" s="2292"/>
      <c r="IC8" s="2292"/>
      <c r="ID8" s="2292"/>
      <c r="IE8" s="2292"/>
      <c r="IF8" s="2292"/>
      <c r="IG8" s="2204"/>
      <c r="IH8" s="2204"/>
      <c r="II8" s="2176"/>
      <c r="IJ8" s="2302"/>
      <c r="IK8" s="2294"/>
      <c r="IL8" s="2370" t="s">
        <v>782</v>
      </c>
      <c r="IM8" s="2289" t="s">
        <v>783</v>
      </c>
      <c r="IN8" s="2373" t="s">
        <v>784</v>
      </c>
      <c r="IO8" s="2299" t="s">
        <v>846</v>
      </c>
      <c r="IP8" s="2299" t="s">
        <v>785</v>
      </c>
      <c r="IQ8" s="2299" t="s">
        <v>786</v>
      </c>
      <c r="IR8" s="2299" t="s">
        <v>787</v>
      </c>
      <c r="IS8" s="2299" t="s">
        <v>2005</v>
      </c>
      <c r="IT8" s="2299" t="s">
        <v>2006</v>
      </c>
      <c r="IU8" s="2299" t="s">
        <v>2007</v>
      </c>
      <c r="IV8" s="2362" t="s">
        <v>2008</v>
      </c>
      <c r="IW8" s="2198"/>
      <c r="IX8" s="2364" t="s">
        <v>788</v>
      </c>
      <c r="IY8" s="2366" t="s">
        <v>789</v>
      </c>
      <c r="IZ8" s="2366" t="s">
        <v>790</v>
      </c>
      <c r="JA8" s="2198"/>
      <c r="JB8" s="2190"/>
      <c r="JC8" s="2190"/>
      <c r="JD8" s="2190"/>
      <c r="JE8" s="2190"/>
      <c r="JF8" s="2190"/>
      <c r="JG8" s="2192"/>
      <c r="JH8" s="2192"/>
      <c r="JI8" s="2192"/>
      <c r="JJ8" s="2287"/>
      <c r="JK8" s="2315"/>
      <c r="JL8" s="2251"/>
      <c r="JM8" s="2290"/>
      <c r="JN8" s="2290"/>
      <c r="JO8" s="2290"/>
      <c r="JP8" s="2290"/>
      <c r="JQ8" s="2289" t="s">
        <v>675</v>
      </c>
      <c r="JR8" s="2251"/>
      <c r="JS8" s="2290"/>
      <c r="JT8" s="2290"/>
      <c r="JU8" s="2290"/>
      <c r="JV8" s="2290"/>
      <c r="JW8" s="2290"/>
      <c r="JX8" s="2290"/>
      <c r="JY8" s="2290"/>
      <c r="JZ8" s="2290"/>
      <c r="KA8" s="2290"/>
      <c r="KB8" s="2290"/>
      <c r="KC8" s="2289" t="s">
        <v>675</v>
      </c>
      <c r="KD8" s="2348"/>
      <c r="KE8" s="2350"/>
      <c r="KF8" s="2350"/>
      <c r="KG8" s="2350"/>
      <c r="KH8" s="2336"/>
      <c r="KI8" s="2343" t="s">
        <v>1423</v>
      </c>
      <c r="KJ8" s="2343" t="s">
        <v>1424</v>
      </c>
      <c r="KK8" s="2343" t="s">
        <v>1426</v>
      </c>
      <c r="KL8" s="2343" t="s">
        <v>1427</v>
      </c>
      <c r="KM8" s="2343" t="s">
        <v>1428</v>
      </c>
      <c r="KN8" s="2343" t="s">
        <v>1429</v>
      </c>
      <c r="KO8" s="2344" t="s">
        <v>1430</v>
      </c>
      <c r="KP8" s="2343" t="s">
        <v>1431</v>
      </c>
      <c r="KQ8" s="2383" t="s">
        <v>1432</v>
      </c>
      <c r="KR8" s="234"/>
      <c r="KS8" s="2349" t="s">
        <v>1434</v>
      </c>
      <c r="KT8" s="2349" t="s">
        <v>1435</v>
      </c>
      <c r="KU8" s="2349" t="s">
        <v>1436</v>
      </c>
      <c r="KV8" s="2380" t="s">
        <v>1437</v>
      </c>
      <c r="KW8" s="2349" t="s">
        <v>1438</v>
      </c>
      <c r="KX8" s="2380" t="s">
        <v>1439</v>
      </c>
      <c r="KY8" s="2380" t="s">
        <v>1440</v>
      </c>
      <c r="KZ8" s="2380" t="s">
        <v>1441</v>
      </c>
      <c r="LA8" s="2380" t="s">
        <v>1442</v>
      </c>
      <c r="LB8" s="2383" t="s">
        <v>1443</v>
      </c>
      <c r="LC8" s="234"/>
      <c r="LD8" s="2343" t="s">
        <v>1445</v>
      </c>
      <c r="LE8" s="2380" t="s">
        <v>1446</v>
      </c>
      <c r="LF8" s="2380" t="s">
        <v>1447</v>
      </c>
      <c r="LG8" s="2383" t="s">
        <v>1443</v>
      </c>
      <c r="LH8" s="234"/>
      <c r="LI8" s="2384" t="s">
        <v>1449</v>
      </c>
      <c r="LJ8" s="2380" t="s">
        <v>1451</v>
      </c>
      <c r="LK8" s="2380" t="s">
        <v>1452</v>
      </c>
      <c r="LL8" s="2380" t="s">
        <v>1453</v>
      </c>
      <c r="LM8" s="2380" t="s">
        <v>1454</v>
      </c>
      <c r="LN8" s="2380" t="s">
        <v>1455</v>
      </c>
      <c r="LO8" s="2387" t="s">
        <v>1456</v>
      </c>
      <c r="LP8" s="234"/>
      <c r="LQ8" s="2341"/>
      <c r="LR8" s="2343" t="s">
        <v>1459</v>
      </c>
      <c r="LS8" s="2343" t="s">
        <v>1424</v>
      </c>
      <c r="LT8" s="2343" t="s">
        <v>1426</v>
      </c>
      <c r="LU8" s="2343" t="s">
        <v>1427</v>
      </c>
      <c r="LV8" s="2343" t="s">
        <v>1428</v>
      </c>
      <c r="LW8" s="2343" t="s">
        <v>1429</v>
      </c>
      <c r="LX8" s="2344" t="s">
        <v>1430</v>
      </c>
      <c r="LY8" s="2343" t="s">
        <v>1431</v>
      </c>
      <c r="LZ8" s="2383" t="s">
        <v>1432</v>
      </c>
      <c r="MA8" s="234"/>
      <c r="MB8" s="2349" t="s">
        <v>1461</v>
      </c>
      <c r="MC8" s="2349" t="s">
        <v>1462</v>
      </c>
      <c r="MD8" s="2349" t="s">
        <v>1463</v>
      </c>
      <c r="ME8" s="2380" t="s">
        <v>1464</v>
      </c>
      <c r="MF8" s="2349" t="s">
        <v>1465</v>
      </c>
      <c r="MG8" s="2380" t="s">
        <v>1466</v>
      </c>
      <c r="MH8" s="2380" t="s">
        <v>1467</v>
      </c>
      <c r="MI8" s="2380" t="s">
        <v>1468</v>
      </c>
      <c r="MJ8" s="2380" t="s">
        <v>1469</v>
      </c>
      <c r="MK8" s="2383" t="s">
        <v>1470</v>
      </c>
      <c r="ML8" s="2383" t="s">
        <v>1471</v>
      </c>
      <c r="MM8" s="234"/>
      <c r="MN8" s="2384" t="s">
        <v>1472</v>
      </c>
      <c r="MO8" s="2390" t="s">
        <v>1475</v>
      </c>
      <c r="MP8" s="604" t="s">
        <v>1477</v>
      </c>
      <c r="MQ8" s="762"/>
      <c r="MR8" s="762"/>
      <c r="MS8" s="762"/>
      <c r="MT8" s="762"/>
      <c r="MU8" s="762"/>
      <c r="MV8" s="762"/>
      <c r="MW8" s="762"/>
      <c r="MX8" s="598"/>
      <c r="MY8" s="762"/>
      <c r="MZ8" s="604" t="s">
        <v>1488</v>
      </c>
      <c r="NA8" s="762"/>
      <c r="NB8" s="762"/>
      <c r="NC8" s="762"/>
      <c r="ND8" s="762"/>
      <c r="NE8" s="762"/>
      <c r="NF8" s="762"/>
      <c r="NG8" s="762"/>
      <c r="NH8" s="598"/>
      <c r="NI8" s="762"/>
      <c r="NJ8" s="2394" t="s">
        <v>1491</v>
      </c>
      <c r="NK8" s="799"/>
      <c r="NL8" s="934"/>
      <c r="NM8" s="2393" t="s">
        <v>1495</v>
      </c>
      <c r="NN8" s="2393" t="s">
        <v>1496</v>
      </c>
      <c r="NO8" s="2393" t="s">
        <v>1497</v>
      </c>
      <c r="NP8" s="2393" t="s">
        <v>1498</v>
      </c>
      <c r="NQ8" s="2383" t="s">
        <v>1499</v>
      </c>
      <c r="NR8" s="234"/>
      <c r="NS8" s="2393" t="s">
        <v>1501</v>
      </c>
      <c r="NT8" s="2393" t="s">
        <v>1435</v>
      </c>
      <c r="NU8" s="2393" t="s">
        <v>1436</v>
      </c>
      <c r="NV8" s="2380" t="s">
        <v>1502</v>
      </c>
      <c r="NW8" s="2380" t="s">
        <v>1503</v>
      </c>
      <c r="NX8" s="2380" t="s">
        <v>1504</v>
      </c>
      <c r="NY8" s="2393" t="s">
        <v>1505</v>
      </c>
      <c r="NZ8" s="2383" t="s">
        <v>1506</v>
      </c>
      <c r="OA8" s="608"/>
      <c r="OB8" s="2169"/>
    </row>
    <row r="9" spans="1:392" s="743" customFormat="1" ht="13.5" customHeight="1">
      <c r="A9" s="2172"/>
      <c r="B9" s="2174"/>
      <c r="C9" s="2174"/>
      <c r="D9" s="2176"/>
      <c r="E9" s="2177"/>
      <c r="F9" s="2210"/>
      <c r="G9" s="2179"/>
      <c r="H9" s="2182"/>
      <c r="I9" s="2174"/>
      <c r="J9" s="2195"/>
      <c r="K9" s="2196"/>
      <c r="L9" s="2304"/>
      <c r="M9" s="2213"/>
      <c r="N9" s="2216"/>
      <c r="O9" s="2216"/>
      <c r="P9" s="2174"/>
      <c r="Q9" s="2182"/>
      <c r="R9" s="2174"/>
      <c r="S9" s="2174"/>
      <c r="T9" s="2205"/>
      <c r="U9" s="2207"/>
      <c r="V9" s="2207"/>
      <c r="W9" s="2207"/>
      <c r="X9" s="2207"/>
      <c r="Y9" s="2207"/>
      <c r="Z9" s="2207"/>
      <c r="AA9" s="2207"/>
      <c r="AB9" s="2207"/>
      <c r="AC9" s="2207"/>
      <c r="AD9" s="2207"/>
      <c r="AE9" s="2198"/>
      <c r="AF9" s="2202"/>
      <c r="AG9" s="2251"/>
      <c r="AH9" s="2198"/>
      <c r="AI9" s="2198"/>
      <c r="AJ9" s="2198"/>
      <c r="AK9" s="2198"/>
      <c r="AL9" s="2198"/>
      <c r="AM9" s="2198"/>
      <c r="AN9" s="2251"/>
      <c r="AO9" s="2198"/>
      <c r="AP9" s="2198"/>
      <c r="AQ9" s="2198"/>
      <c r="AR9" s="2198"/>
      <c r="AS9" s="2198"/>
      <c r="AT9" s="2198"/>
      <c r="AU9" s="2251"/>
      <c r="AV9" s="2198"/>
      <c r="AW9" s="2198"/>
      <c r="AX9" s="2198"/>
      <c r="AY9" s="2198"/>
      <c r="AZ9" s="2198"/>
      <c r="BA9" s="2198"/>
      <c r="BB9" s="2198"/>
      <c r="BC9" s="2251"/>
      <c r="BD9" s="2198"/>
      <c r="BE9" s="2198"/>
      <c r="BF9" s="2198"/>
      <c r="BG9" s="2198"/>
      <c r="BH9" s="2352"/>
      <c r="BI9" s="2202"/>
      <c r="BJ9" s="2251"/>
      <c r="BK9" s="2182" t="s">
        <v>258</v>
      </c>
      <c r="BL9" s="2182" t="s">
        <v>629</v>
      </c>
      <c r="BM9" s="2182" t="s">
        <v>630</v>
      </c>
      <c r="BN9" s="2182" t="s">
        <v>631</v>
      </c>
      <c r="BO9" s="2243" t="s">
        <v>259</v>
      </c>
      <c r="BP9" s="2174" t="s">
        <v>632</v>
      </c>
      <c r="BQ9" s="2204"/>
      <c r="BR9" s="2182" t="s">
        <v>258</v>
      </c>
      <c r="BS9" s="2182" t="s">
        <v>629</v>
      </c>
      <c r="BT9" s="2182" t="s">
        <v>630</v>
      </c>
      <c r="BU9" s="2182" t="s">
        <v>259</v>
      </c>
      <c r="BV9" s="2243" t="s">
        <v>667</v>
      </c>
      <c r="BW9" s="2181" t="s">
        <v>1669</v>
      </c>
      <c r="BX9" s="2204"/>
      <c r="BY9" s="2182" t="s">
        <v>258</v>
      </c>
      <c r="BZ9" s="2182" t="s">
        <v>629</v>
      </c>
      <c r="CA9" s="2182" t="s">
        <v>635</v>
      </c>
      <c r="CB9" s="2182" t="s">
        <v>630</v>
      </c>
      <c r="CC9" s="2182" t="s">
        <v>636</v>
      </c>
      <c r="CD9" s="2243" t="s">
        <v>669</v>
      </c>
      <c r="CE9" s="2181" t="s">
        <v>670</v>
      </c>
      <c r="CF9" s="2204"/>
      <c r="CG9" s="2182" t="s">
        <v>258</v>
      </c>
      <c r="CH9" s="2182" t="s">
        <v>629</v>
      </c>
      <c r="CI9" s="2182" t="s">
        <v>259</v>
      </c>
      <c r="CJ9" s="2243" t="s">
        <v>639</v>
      </c>
      <c r="CK9" s="2243" t="s">
        <v>640</v>
      </c>
      <c r="CL9" s="2358"/>
      <c r="CM9" s="2202"/>
      <c r="CN9" s="2251"/>
      <c r="CO9" s="2182" t="s">
        <v>258</v>
      </c>
      <c r="CP9" s="2182" t="s">
        <v>629</v>
      </c>
      <c r="CQ9" s="2182" t="s">
        <v>630</v>
      </c>
      <c r="CR9" s="2182" t="s">
        <v>631</v>
      </c>
      <c r="CS9" s="2243" t="s">
        <v>259</v>
      </c>
      <c r="CT9" s="2174" t="s">
        <v>632</v>
      </c>
      <c r="CU9" s="2204"/>
      <c r="CV9" s="2182" t="s">
        <v>258</v>
      </c>
      <c r="CW9" s="2182" t="s">
        <v>629</v>
      </c>
      <c r="CX9" s="2182" t="s">
        <v>630</v>
      </c>
      <c r="CY9" s="2182" t="s">
        <v>259</v>
      </c>
      <c r="CZ9" s="2243" t="s">
        <v>667</v>
      </c>
      <c r="DA9" s="2181" t="s">
        <v>668</v>
      </c>
      <c r="DB9" s="2204"/>
      <c r="DC9" s="2182" t="s">
        <v>258</v>
      </c>
      <c r="DD9" s="2182" t="s">
        <v>629</v>
      </c>
      <c r="DE9" s="2182" t="s">
        <v>635</v>
      </c>
      <c r="DF9" s="2182" t="s">
        <v>630</v>
      </c>
      <c r="DG9" s="2182" t="s">
        <v>636</v>
      </c>
      <c r="DH9" s="2243" t="s">
        <v>669</v>
      </c>
      <c r="DI9" s="2181" t="s">
        <v>670</v>
      </c>
      <c r="DJ9" s="2204"/>
      <c r="DK9" s="2182" t="s">
        <v>258</v>
      </c>
      <c r="DL9" s="2182" t="s">
        <v>629</v>
      </c>
      <c r="DM9" s="2182" t="s">
        <v>259</v>
      </c>
      <c r="DN9" s="2243" t="s">
        <v>1670</v>
      </c>
      <c r="DO9" s="2243" t="s">
        <v>1671</v>
      </c>
      <c r="DP9" s="2213"/>
      <c r="DQ9" s="2236"/>
      <c r="DR9" s="2254"/>
      <c r="DS9" s="2204"/>
      <c r="DT9" s="2242" t="s">
        <v>671</v>
      </c>
      <c r="DU9" s="2242" t="s">
        <v>1151</v>
      </c>
      <c r="DV9" s="2399" t="s">
        <v>483</v>
      </c>
      <c r="DW9" s="816"/>
      <c r="DX9" s="2205"/>
      <c r="DY9" s="2205"/>
      <c r="DZ9" s="2205"/>
      <c r="EA9" s="2205"/>
      <c r="EB9" s="2205"/>
      <c r="EC9" s="2251"/>
      <c r="ED9" s="2172"/>
      <c r="EE9" s="2181" t="s">
        <v>672</v>
      </c>
      <c r="EF9" s="2181" t="s">
        <v>673</v>
      </c>
      <c r="EG9" s="2181" t="s">
        <v>674</v>
      </c>
      <c r="EH9" s="2243"/>
      <c r="EI9" s="2250"/>
      <c r="EJ9" s="2182"/>
      <c r="EK9" s="2204"/>
      <c r="EL9" s="2204"/>
      <c r="EM9" s="2181" t="s">
        <v>724</v>
      </c>
      <c r="EN9" s="2225" t="s">
        <v>673</v>
      </c>
      <c r="EO9" s="2182"/>
      <c r="EP9" s="2236"/>
      <c r="EQ9" s="2204"/>
      <c r="ER9" s="2204"/>
      <c r="ES9" s="2181" t="s">
        <v>724</v>
      </c>
      <c r="ET9" s="2225" t="s">
        <v>673</v>
      </c>
      <c r="EU9" s="2182"/>
      <c r="EV9" s="2236"/>
      <c r="EW9" s="2238" t="s">
        <v>725</v>
      </c>
      <c r="EX9" s="2238" t="s">
        <v>726</v>
      </c>
      <c r="EY9" s="2332" t="s">
        <v>727</v>
      </c>
      <c r="EZ9" s="2238" t="s">
        <v>725</v>
      </c>
      <c r="FA9" s="2238" t="s">
        <v>726</v>
      </c>
      <c r="FB9" s="2332" t="s">
        <v>727</v>
      </c>
      <c r="FC9" s="2238" t="s">
        <v>725</v>
      </c>
      <c r="FD9" s="2238" t="s">
        <v>726</v>
      </c>
      <c r="FE9" s="2332" t="s">
        <v>727</v>
      </c>
      <c r="FF9" s="2204"/>
      <c r="FG9" s="2204"/>
      <c r="FH9" s="2181" t="s">
        <v>724</v>
      </c>
      <c r="FI9" s="2225" t="s">
        <v>673</v>
      </c>
      <c r="FJ9" s="2182"/>
      <c r="FK9" s="2236"/>
      <c r="FL9" s="2205"/>
      <c r="FM9" s="2205"/>
      <c r="FN9" s="2205"/>
      <c r="FO9" s="2205"/>
      <c r="FP9" s="2205"/>
      <c r="FQ9" s="2205"/>
      <c r="FR9" s="2205"/>
      <c r="FS9" s="2205"/>
      <c r="FT9" s="2205"/>
      <c r="FU9" s="2242" t="s">
        <v>675</v>
      </c>
      <c r="FV9" s="2205"/>
      <c r="FW9" s="2205"/>
      <c r="FX9" s="2205"/>
      <c r="FY9" s="2205"/>
      <c r="FZ9" s="2205"/>
      <c r="GA9" s="2205"/>
      <c r="GB9" s="2205"/>
      <c r="GC9" s="2205"/>
      <c r="GD9" s="2205"/>
      <c r="GE9" s="2205"/>
      <c r="GF9" s="2205"/>
      <c r="GG9" s="2242" t="s">
        <v>675</v>
      </c>
      <c r="GH9" s="2204"/>
      <c r="GI9" s="2182"/>
      <c r="GJ9" s="2182"/>
      <c r="GK9" s="2236"/>
      <c r="GL9" s="2243"/>
      <c r="GM9" s="2243"/>
      <c r="GN9" s="2282"/>
      <c r="GO9" s="2254"/>
      <c r="GP9" s="2254"/>
      <c r="GQ9" s="2282"/>
      <c r="GR9" s="2236"/>
      <c r="GS9" s="2236"/>
      <c r="GT9" s="2236"/>
      <c r="GU9" s="2239" t="s">
        <v>725</v>
      </c>
      <c r="GV9" s="2238" t="s">
        <v>726</v>
      </c>
      <c r="GW9" s="2332" t="s">
        <v>727</v>
      </c>
      <c r="GX9" s="2204"/>
      <c r="GY9" s="2182"/>
      <c r="GZ9" s="2182"/>
      <c r="HA9" s="2236"/>
      <c r="HB9" s="2239" t="s">
        <v>725</v>
      </c>
      <c r="HC9" s="2238" t="s">
        <v>726</v>
      </c>
      <c r="HD9" s="2332" t="s">
        <v>727</v>
      </c>
      <c r="HE9" s="2204"/>
      <c r="HF9" s="2182"/>
      <c r="HG9" s="2243"/>
      <c r="HH9" s="2369"/>
      <c r="HI9" s="2238" t="s">
        <v>725</v>
      </c>
      <c r="HJ9" s="2238" t="s">
        <v>726</v>
      </c>
      <c r="HK9" s="2332" t="s">
        <v>727</v>
      </c>
      <c r="HL9" s="2379"/>
      <c r="HM9" s="2379"/>
      <c r="HN9" s="2276"/>
      <c r="HO9" s="2282"/>
      <c r="HP9" s="2285"/>
      <c r="HQ9" s="2292"/>
      <c r="HR9" s="2279"/>
      <c r="HS9" s="2172"/>
      <c r="HT9" s="2292"/>
      <c r="HU9" s="2176"/>
      <c r="HV9" s="2204"/>
      <c r="HW9" s="2292"/>
      <c r="HX9" s="2292"/>
      <c r="HY9" s="2196"/>
      <c r="HZ9" s="2196"/>
      <c r="IA9" s="2292"/>
      <c r="IB9" s="2292"/>
      <c r="IC9" s="2292"/>
      <c r="ID9" s="2292"/>
      <c r="IE9" s="2292"/>
      <c r="IF9" s="2292"/>
      <c r="IG9" s="2204"/>
      <c r="IH9" s="2204"/>
      <c r="II9" s="2176"/>
      <c r="IJ9" s="2302"/>
      <c r="IK9" s="2294"/>
      <c r="IL9" s="2371"/>
      <c r="IM9" s="2290"/>
      <c r="IN9" s="2374"/>
      <c r="IO9" s="2300"/>
      <c r="IP9" s="2300"/>
      <c r="IQ9" s="2300"/>
      <c r="IR9" s="2300"/>
      <c r="IS9" s="2300"/>
      <c r="IT9" s="2300"/>
      <c r="IU9" s="2300"/>
      <c r="IV9" s="2363"/>
      <c r="IW9" s="2198"/>
      <c r="IX9" s="2365"/>
      <c r="IY9" s="2367"/>
      <c r="IZ9" s="2367"/>
      <c r="JA9" s="2198"/>
      <c r="JB9" s="2190"/>
      <c r="JC9" s="2190"/>
      <c r="JD9" s="2190"/>
      <c r="JE9" s="2190"/>
      <c r="JF9" s="2190"/>
      <c r="JG9" s="2192"/>
      <c r="JH9" s="2192"/>
      <c r="JI9" s="2192"/>
      <c r="JJ9" s="2287"/>
      <c r="JK9" s="2315"/>
      <c r="JL9" s="2251"/>
      <c r="JM9" s="2290"/>
      <c r="JN9" s="2290"/>
      <c r="JO9" s="2290"/>
      <c r="JP9" s="2290"/>
      <c r="JQ9" s="2290"/>
      <c r="JR9" s="2251"/>
      <c r="JS9" s="2290"/>
      <c r="JT9" s="2290"/>
      <c r="JU9" s="2290"/>
      <c r="JV9" s="2290"/>
      <c r="JW9" s="2290"/>
      <c r="JX9" s="2290"/>
      <c r="JY9" s="2290"/>
      <c r="JZ9" s="2290"/>
      <c r="KA9" s="2290"/>
      <c r="KB9" s="2290"/>
      <c r="KC9" s="2290"/>
      <c r="KD9" s="2348"/>
      <c r="KE9" s="2350"/>
      <c r="KF9" s="2350"/>
      <c r="KG9" s="2350"/>
      <c r="KH9" s="2336"/>
      <c r="KI9" s="2344"/>
      <c r="KJ9" s="2344"/>
      <c r="KK9" s="2344"/>
      <c r="KL9" s="2344"/>
      <c r="KM9" s="2344"/>
      <c r="KN9" s="2344"/>
      <c r="KO9" s="2344"/>
      <c r="KP9" s="2344"/>
      <c r="KQ9" s="2381"/>
      <c r="KR9" s="2381" t="s">
        <v>675</v>
      </c>
      <c r="KS9" s="2344"/>
      <c r="KT9" s="2344"/>
      <c r="KU9" s="2344"/>
      <c r="KV9" s="2381"/>
      <c r="KW9" s="2344"/>
      <c r="KX9" s="2381"/>
      <c r="KY9" s="2381"/>
      <c r="KZ9" s="2381"/>
      <c r="LA9" s="2381"/>
      <c r="LB9" s="2381"/>
      <c r="LC9" s="2381" t="s">
        <v>675</v>
      </c>
      <c r="LD9" s="2344"/>
      <c r="LE9" s="2381"/>
      <c r="LF9" s="2381"/>
      <c r="LG9" s="2381"/>
      <c r="LH9" s="2381" t="s">
        <v>675</v>
      </c>
      <c r="LI9" s="2385"/>
      <c r="LJ9" s="2381"/>
      <c r="LK9" s="2381"/>
      <c r="LL9" s="2381"/>
      <c r="LM9" s="2381"/>
      <c r="LN9" s="2381"/>
      <c r="LO9" s="2388"/>
      <c r="LP9" s="2381" t="s">
        <v>675</v>
      </c>
      <c r="LQ9" s="2341"/>
      <c r="LR9" s="2344"/>
      <c r="LS9" s="2344"/>
      <c r="LT9" s="2344"/>
      <c r="LU9" s="2344"/>
      <c r="LV9" s="2344"/>
      <c r="LW9" s="2344"/>
      <c r="LX9" s="2344"/>
      <c r="LY9" s="2344"/>
      <c r="LZ9" s="2381"/>
      <c r="MA9" s="2381" t="s">
        <v>675</v>
      </c>
      <c r="MB9" s="2344"/>
      <c r="MC9" s="2344"/>
      <c r="MD9" s="2344"/>
      <c r="ME9" s="2381"/>
      <c r="MF9" s="2344"/>
      <c r="MG9" s="2381"/>
      <c r="MH9" s="2381"/>
      <c r="MI9" s="2381"/>
      <c r="MJ9" s="2381"/>
      <c r="MK9" s="2381"/>
      <c r="ML9" s="2381"/>
      <c r="MM9" s="2381" t="s">
        <v>675</v>
      </c>
      <c r="MN9" s="2385"/>
      <c r="MO9" s="2391"/>
      <c r="MP9" s="2391" t="s">
        <v>1476</v>
      </c>
      <c r="MQ9" s="2385" t="s">
        <v>1484</v>
      </c>
      <c r="MR9" s="2385" t="s">
        <v>1485</v>
      </c>
      <c r="MS9" s="2385" t="s">
        <v>1478</v>
      </c>
      <c r="MT9" s="2385" t="s">
        <v>1479</v>
      </c>
      <c r="MU9" s="2385" t="s">
        <v>1480</v>
      </c>
      <c r="MV9" s="2385" t="s">
        <v>1481</v>
      </c>
      <c r="MW9" s="2385" t="s">
        <v>1482</v>
      </c>
      <c r="MX9" s="2385" t="s">
        <v>1483</v>
      </c>
      <c r="MY9" s="2163" t="s">
        <v>483</v>
      </c>
      <c r="MZ9" s="2391" t="s">
        <v>1486</v>
      </c>
      <c r="NA9" s="2385" t="s">
        <v>1484</v>
      </c>
      <c r="NB9" s="2385" t="s">
        <v>1485</v>
      </c>
      <c r="NC9" s="2385" t="s">
        <v>1478</v>
      </c>
      <c r="ND9" s="2385" t="s">
        <v>1479</v>
      </c>
      <c r="NE9" s="2385" t="s">
        <v>1480</v>
      </c>
      <c r="NF9" s="2385" t="s">
        <v>1481</v>
      </c>
      <c r="NG9" s="2385" t="s">
        <v>1482</v>
      </c>
      <c r="NH9" s="2385" t="s">
        <v>1483</v>
      </c>
      <c r="NI9" s="2163" t="s">
        <v>483</v>
      </c>
      <c r="NJ9" s="2395"/>
      <c r="NK9" s="2395" t="s">
        <v>1492</v>
      </c>
      <c r="NL9" s="2396" t="s">
        <v>1493</v>
      </c>
      <c r="NM9" s="2381"/>
      <c r="NN9" s="2381"/>
      <c r="NO9" s="2381"/>
      <c r="NP9" s="2381"/>
      <c r="NQ9" s="2381"/>
      <c r="NR9" s="2381" t="s">
        <v>675</v>
      </c>
      <c r="NS9" s="2381"/>
      <c r="NT9" s="2381"/>
      <c r="NU9" s="2381"/>
      <c r="NV9" s="2381"/>
      <c r="NW9" s="2381"/>
      <c r="NX9" s="2381"/>
      <c r="NY9" s="2381"/>
      <c r="NZ9" s="2381"/>
      <c r="OA9" s="2393" t="s">
        <v>675</v>
      </c>
      <c r="OB9" s="2169"/>
    </row>
    <row r="10" spans="1:392" s="743" customFormat="1">
      <c r="A10" s="2172"/>
      <c r="B10" s="2174"/>
      <c r="C10" s="2174"/>
      <c r="D10" s="2176"/>
      <c r="E10" s="2177"/>
      <c r="F10" s="2210"/>
      <c r="G10" s="2179"/>
      <c r="H10" s="2182"/>
      <c r="I10" s="2174"/>
      <c r="J10" s="2195"/>
      <c r="K10" s="2196"/>
      <c r="L10" s="2304"/>
      <c r="M10" s="2213"/>
      <c r="N10" s="2216"/>
      <c r="O10" s="2216"/>
      <c r="P10" s="2174"/>
      <c r="Q10" s="2182"/>
      <c r="R10" s="2174"/>
      <c r="S10" s="2174"/>
      <c r="T10" s="2205"/>
      <c r="U10" s="2207"/>
      <c r="V10" s="2207"/>
      <c r="W10" s="2207"/>
      <c r="X10" s="2207"/>
      <c r="Y10" s="2207"/>
      <c r="Z10" s="2207"/>
      <c r="AA10" s="2207"/>
      <c r="AB10" s="2207"/>
      <c r="AC10" s="2207"/>
      <c r="AD10" s="2207"/>
      <c r="AE10" s="2198"/>
      <c r="AF10" s="2202"/>
      <c r="AG10" s="2251"/>
      <c r="AH10" s="2198"/>
      <c r="AI10" s="2198"/>
      <c r="AJ10" s="2198"/>
      <c r="AK10" s="2198"/>
      <c r="AL10" s="2198"/>
      <c r="AM10" s="2198"/>
      <c r="AN10" s="2251"/>
      <c r="AO10" s="2198"/>
      <c r="AP10" s="2198"/>
      <c r="AQ10" s="2198"/>
      <c r="AR10" s="2198"/>
      <c r="AS10" s="2198"/>
      <c r="AT10" s="2198"/>
      <c r="AU10" s="2251"/>
      <c r="AV10" s="2198"/>
      <c r="AW10" s="2198"/>
      <c r="AX10" s="2198"/>
      <c r="AY10" s="2198"/>
      <c r="AZ10" s="2198"/>
      <c r="BA10" s="2198"/>
      <c r="BB10" s="2198"/>
      <c r="BC10" s="2251"/>
      <c r="BD10" s="2198"/>
      <c r="BE10" s="2198"/>
      <c r="BF10" s="2198"/>
      <c r="BG10" s="2198"/>
      <c r="BH10" s="2352"/>
      <c r="BI10" s="2202"/>
      <c r="BJ10" s="2251"/>
      <c r="BK10" s="2182"/>
      <c r="BL10" s="2182"/>
      <c r="BM10" s="2182"/>
      <c r="BN10" s="2182"/>
      <c r="BO10" s="2243"/>
      <c r="BP10" s="2174"/>
      <c r="BQ10" s="2204"/>
      <c r="BR10" s="2182"/>
      <c r="BS10" s="2182"/>
      <c r="BT10" s="2182"/>
      <c r="BU10" s="2182"/>
      <c r="BV10" s="2243"/>
      <c r="BW10" s="2182"/>
      <c r="BX10" s="2204"/>
      <c r="BY10" s="2182"/>
      <c r="BZ10" s="2182"/>
      <c r="CA10" s="2182"/>
      <c r="CB10" s="2182"/>
      <c r="CC10" s="2182"/>
      <c r="CD10" s="2243"/>
      <c r="CE10" s="2182"/>
      <c r="CF10" s="2204"/>
      <c r="CG10" s="2182"/>
      <c r="CH10" s="2182"/>
      <c r="CI10" s="2182"/>
      <c r="CJ10" s="2243"/>
      <c r="CK10" s="2243"/>
      <c r="CL10" s="2358"/>
      <c r="CM10" s="2202"/>
      <c r="CN10" s="2251"/>
      <c r="CO10" s="2182"/>
      <c r="CP10" s="2182"/>
      <c r="CQ10" s="2182"/>
      <c r="CR10" s="2182"/>
      <c r="CS10" s="2243"/>
      <c r="CT10" s="2174"/>
      <c r="CU10" s="2204"/>
      <c r="CV10" s="2182"/>
      <c r="CW10" s="2182"/>
      <c r="CX10" s="2182"/>
      <c r="CY10" s="2182"/>
      <c r="CZ10" s="2243"/>
      <c r="DA10" s="2182"/>
      <c r="DB10" s="2204"/>
      <c r="DC10" s="2182"/>
      <c r="DD10" s="2182"/>
      <c r="DE10" s="2182"/>
      <c r="DF10" s="2182"/>
      <c r="DG10" s="2182"/>
      <c r="DH10" s="2243"/>
      <c r="DI10" s="2182"/>
      <c r="DJ10" s="2204"/>
      <c r="DK10" s="2182"/>
      <c r="DL10" s="2182"/>
      <c r="DM10" s="2182"/>
      <c r="DN10" s="2243"/>
      <c r="DO10" s="2243"/>
      <c r="DP10" s="2213"/>
      <c r="DQ10" s="2236"/>
      <c r="DR10" s="2254"/>
      <c r="DS10" s="2204"/>
      <c r="DT10" s="2254"/>
      <c r="DU10" s="2254"/>
      <c r="DV10" s="2400"/>
      <c r="DW10" s="2242" t="s">
        <v>675</v>
      </c>
      <c r="DX10" s="2205"/>
      <c r="DY10" s="2205"/>
      <c r="DZ10" s="2205"/>
      <c r="EA10" s="2205"/>
      <c r="EB10" s="2205"/>
      <c r="EC10" s="2251"/>
      <c r="ED10" s="2172"/>
      <c r="EE10" s="2182"/>
      <c r="EF10" s="2182"/>
      <c r="EG10" s="2182"/>
      <c r="EH10" s="2243"/>
      <c r="EI10" s="2250"/>
      <c r="EJ10" s="2182"/>
      <c r="EK10" s="2204"/>
      <c r="EL10" s="2204"/>
      <c r="EM10" s="2182"/>
      <c r="EN10" s="2243"/>
      <c r="EO10" s="2182"/>
      <c r="EP10" s="2236"/>
      <c r="EQ10" s="2204"/>
      <c r="ER10" s="2204"/>
      <c r="ES10" s="2182"/>
      <c r="ET10" s="2243"/>
      <c r="EU10" s="2182"/>
      <c r="EV10" s="2236"/>
      <c r="EW10" s="2239"/>
      <c r="EX10" s="2239"/>
      <c r="EY10" s="1791"/>
      <c r="EZ10" s="2239"/>
      <c r="FA10" s="2239"/>
      <c r="FB10" s="1791"/>
      <c r="FC10" s="2239"/>
      <c r="FD10" s="2239"/>
      <c r="FE10" s="1791"/>
      <c r="FF10" s="2204"/>
      <c r="FG10" s="2204"/>
      <c r="FH10" s="2182"/>
      <c r="FI10" s="2243"/>
      <c r="FJ10" s="2182"/>
      <c r="FK10" s="2236"/>
      <c r="FL10" s="2205"/>
      <c r="FM10" s="2205"/>
      <c r="FN10" s="2205"/>
      <c r="FO10" s="2205"/>
      <c r="FP10" s="2205"/>
      <c r="FQ10" s="2205"/>
      <c r="FR10" s="2205"/>
      <c r="FS10" s="2205"/>
      <c r="FT10" s="2205"/>
      <c r="FU10" s="2205"/>
      <c r="FV10" s="2205"/>
      <c r="FW10" s="2205"/>
      <c r="FX10" s="2205"/>
      <c r="FY10" s="2205"/>
      <c r="FZ10" s="2205"/>
      <c r="GA10" s="2205"/>
      <c r="GB10" s="2205"/>
      <c r="GC10" s="2205"/>
      <c r="GD10" s="2205"/>
      <c r="GE10" s="2205"/>
      <c r="GF10" s="2205"/>
      <c r="GG10" s="2205"/>
      <c r="GH10" s="2204"/>
      <c r="GI10" s="2182"/>
      <c r="GJ10" s="2182"/>
      <c r="GK10" s="2236"/>
      <c r="GL10" s="2243"/>
      <c r="GM10" s="2243"/>
      <c r="GN10" s="2282"/>
      <c r="GO10" s="2254"/>
      <c r="GP10" s="2254"/>
      <c r="GQ10" s="2282"/>
      <c r="GR10" s="2236"/>
      <c r="GS10" s="2236"/>
      <c r="GT10" s="2236"/>
      <c r="GU10" s="2239"/>
      <c r="GV10" s="2239"/>
      <c r="GW10" s="1791"/>
      <c r="GX10" s="2204"/>
      <c r="GY10" s="2182"/>
      <c r="GZ10" s="2182"/>
      <c r="HA10" s="2236"/>
      <c r="HB10" s="2239"/>
      <c r="HC10" s="2239"/>
      <c r="HD10" s="1791"/>
      <c r="HE10" s="2204"/>
      <c r="HF10" s="2182"/>
      <c r="HG10" s="2243"/>
      <c r="HH10" s="2369"/>
      <c r="HI10" s="2239"/>
      <c r="HJ10" s="2239"/>
      <c r="HK10" s="2375"/>
      <c r="HL10" s="2379"/>
      <c r="HM10" s="2379"/>
      <c r="HN10" s="2276"/>
      <c r="HO10" s="2282"/>
      <c r="HP10" s="2285"/>
      <c r="HQ10" s="2292"/>
      <c r="HR10" s="2279"/>
      <c r="HS10" s="2172"/>
      <c r="HT10" s="2292"/>
      <c r="HU10" s="2176"/>
      <c r="HV10" s="2204"/>
      <c r="HW10" s="2292"/>
      <c r="HX10" s="2292"/>
      <c r="HY10" s="2196"/>
      <c r="HZ10" s="2196"/>
      <c r="IA10" s="2292"/>
      <c r="IB10" s="2292"/>
      <c r="IC10" s="2292"/>
      <c r="ID10" s="2292"/>
      <c r="IE10" s="2292"/>
      <c r="IF10" s="2292"/>
      <c r="IG10" s="2204"/>
      <c r="IH10" s="2204"/>
      <c r="II10" s="2176"/>
      <c r="IJ10" s="2302"/>
      <c r="IK10" s="2294"/>
      <c r="IL10" s="2371"/>
      <c r="IM10" s="2290"/>
      <c r="IN10" s="2374"/>
      <c r="IO10" s="2300"/>
      <c r="IP10" s="2300"/>
      <c r="IQ10" s="2300"/>
      <c r="IR10" s="2300"/>
      <c r="IS10" s="2300"/>
      <c r="IT10" s="2300"/>
      <c r="IU10" s="2300"/>
      <c r="IV10" s="2363"/>
      <c r="IW10" s="2198"/>
      <c r="IX10" s="2365"/>
      <c r="IY10" s="2367"/>
      <c r="IZ10" s="2367"/>
      <c r="JA10" s="2198"/>
      <c r="JB10" s="2190"/>
      <c r="JC10" s="2190"/>
      <c r="JD10" s="2190"/>
      <c r="JE10" s="2190"/>
      <c r="JF10" s="2190"/>
      <c r="JG10" s="2192"/>
      <c r="JH10" s="2192"/>
      <c r="JI10" s="2192"/>
      <c r="JJ10" s="2287"/>
      <c r="JK10" s="2315"/>
      <c r="JL10" s="2251"/>
      <c r="JM10" s="2290"/>
      <c r="JN10" s="2290"/>
      <c r="JO10" s="2290"/>
      <c r="JP10" s="2290"/>
      <c r="JQ10" s="2290"/>
      <c r="JR10" s="2251"/>
      <c r="JS10" s="2290"/>
      <c r="JT10" s="2290"/>
      <c r="JU10" s="2290"/>
      <c r="JV10" s="2290"/>
      <c r="JW10" s="2290"/>
      <c r="JX10" s="2290"/>
      <c r="JY10" s="2290"/>
      <c r="JZ10" s="2290"/>
      <c r="KA10" s="2290"/>
      <c r="KB10" s="2290"/>
      <c r="KC10" s="2290"/>
      <c r="KD10" s="2348"/>
      <c r="KE10" s="2350"/>
      <c r="KF10" s="2350"/>
      <c r="KG10" s="2350"/>
      <c r="KH10" s="2336"/>
      <c r="KI10" s="2344"/>
      <c r="KJ10" s="2344"/>
      <c r="KK10" s="2344"/>
      <c r="KL10" s="2344"/>
      <c r="KM10" s="2344"/>
      <c r="KN10" s="2344"/>
      <c r="KO10" s="2344"/>
      <c r="KP10" s="2344"/>
      <c r="KQ10" s="2381"/>
      <c r="KR10" s="2350"/>
      <c r="KS10" s="2344"/>
      <c r="KT10" s="2344"/>
      <c r="KU10" s="2344"/>
      <c r="KV10" s="2381"/>
      <c r="KW10" s="2344"/>
      <c r="KX10" s="2381"/>
      <c r="KY10" s="2381"/>
      <c r="KZ10" s="2381"/>
      <c r="LA10" s="2381"/>
      <c r="LB10" s="2381"/>
      <c r="LC10" s="2350"/>
      <c r="LD10" s="2344"/>
      <c r="LE10" s="2381"/>
      <c r="LF10" s="2381"/>
      <c r="LG10" s="2381"/>
      <c r="LH10" s="2350"/>
      <c r="LI10" s="2385"/>
      <c r="LJ10" s="2381"/>
      <c r="LK10" s="2381"/>
      <c r="LL10" s="2381"/>
      <c r="LM10" s="2381"/>
      <c r="LN10" s="2381"/>
      <c r="LO10" s="2388"/>
      <c r="LP10" s="2350"/>
      <c r="LQ10" s="2341"/>
      <c r="LR10" s="2344"/>
      <c r="LS10" s="2344"/>
      <c r="LT10" s="2344"/>
      <c r="LU10" s="2344"/>
      <c r="LV10" s="2344"/>
      <c r="LW10" s="2344"/>
      <c r="LX10" s="2344"/>
      <c r="LY10" s="2344"/>
      <c r="LZ10" s="2381"/>
      <c r="MA10" s="2350"/>
      <c r="MB10" s="2344"/>
      <c r="MC10" s="2344"/>
      <c r="MD10" s="2344"/>
      <c r="ME10" s="2381"/>
      <c r="MF10" s="2344"/>
      <c r="MG10" s="2381"/>
      <c r="MH10" s="2381"/>
      <c r="MI10" s="2381"/>
      <c r="MJ10" s="2381"/>
      <c r="MK10" s="2381"/>
      <c r="ML10" s="2381"/>
      <c r="MM10" s="2350"/>
      <c r="MN10" s="2385"/>
      <c r="MO10" s="2391"/>
      <c r="MP10" s="2409"/>
      <c r="MQ10" s="2407"/>
      <c r="MR10" s="2407"/>
      <c r="MS10" s="2407"/>
      <c r="MT10" s="2407"/>
      <c r="MU10" s="2385"/>
      <c r="MV10" s="2385"/>
      <c r="MW10" s="2385"/>
      <c r="MX10" s="2407"/>
      <c r="MY10" s="2164"/>
      <c r="MZ10" s="2409"/>
      <c r="NA10" s="2407"/>
      <c r="NB10" s="2407"/>
      <c r="NC10" s="2407"/>
      <c r="ND10" s="2407"/>
      <c r="NE10" s="2385"/>
      <c r="NF10" s="2385"/>
      <c r="NG10" s="2385"/>
      <c r="NH10" s="2407"/>
      <c r="NI10" s="2164"/>
      <c r="NJ10" s="2395"/>
      <c r="NK10" s="2395"/>
      <c r="NL10" s="2396"/>
      <c r="NM10" s="2381"/>
      <c r="NN10" s="2381"/>
      <c r="NO10" s="2381"/>
      <c r="NP10" s="2381"/>
      <c r="NQ10" s="2381"/>
      <c r="NR10" s="2350"/>
      <c r="NS10" s="2381"/>
      <c r="NT10" s="2381"/>
      <c r="NU10" s="2381"/>
      <c r="NV10" s="2381"/>
      <c r="NW10" s="2381"/>
      <c r="NX10" s="2381"/>
      <c r="NY10" s="2381"/>
      <c r="NZ10" s="2381"/>
      <c r="OA10" s="2405"/>
      <c r="OB10" s="2169"/>
    </row>
    <row r="11" spans="1:392" s="743" customFormat="1">
      <c r="A11" s="2172"/>
      <c r="B11" s="2174"/>
      <c r="C11" s="2174"/>
      <c r="D11" s="2176"/>
      <c r="E11" s="2177"/>
      <c r="F11" s="2210"/>
      <c r="G11" s="2179"/>
      <c r="H11" s="2182"/>
      <c r="I11" s="2174"/>
      <c r="J11" s="2195"/>
      <c r="K11" s="2196"/>
      <c r="L11" s="2304"/>
      <c r="M11" s="2213"/>
      <c r="N11" s="2216"/>
      <c r="O11" s="2216"/>
      <c r="P11" s="2174"/>
      <c r="Q11" s="2182"/>
      <c r="R11" s="2174"/>
      <c r="S11" s="2174"/>
      <c r="T11" s="2205"/>
      <c r="U11" s="2207"/>
      <c r="V11" s="2207"/>
      <c r="W11" s="2207"/>
      <c r="X11" s="2207"/>
      <c r="Y11" s="2207"/>
      <c r="Z11" s="2207"/>
      <c r="AA11" s="2207"/>
      <c r="AB11" s="2207"/>
      <c r="AC11" s="2207"/>
      <c r="AD11" s="2207"/>
      <c r="AE11" s="2198"/>
      <c r="AF11" s="2202"/>
      <c r="AG11" s="2251"/>
      <c r="AH11" s="2198"/>
      <c r="AI11" s="2198"/>
      <c r="AJ11" s="2198"/>
      <c r="AK11" s="2198"/>
      <c r="AL11" s="2198"/>
      <c r="AM11" s="2198"/>
      <c r="AN11" s="2251"/>
      <c r="AO11" s="2198"/>
      <c r="AP11" s="2198"/>
      <c r="AQ11" s="2198"/>
      <c r="AR11" s="2198"/>
      <c r="AS11" s="2198"/>
      <c r="AT11" s="2198"/>
      <c r="AU11" s="2251"/>
      <c r="AV11" s="2198"/>
      <c r="AW11" s="2198"/>
      <c r="AX11" s="2198"/>
      <c r="AY11" s="2198"/>
      <c r="AZ11" s="2198"/>
      <c r="BA11" s="2198"/>
      <c r="BB11" s="2198"/>
      <c r="BC11" s="2251"/>
      <c r="BD11" s="2198"/>
      <c r="BE11" s="2198"/>
      <c r="BF11" s="2198"/>
      <c r="BG11" s="2198"/>
      <c r="BH11" s="2352"/>
      <c r="BI11" s="2202"/>
      <c r="BJ11" s="2251"/>
      <c r="BK11" s="2182"/>
      <c r="BL11" s="2182"/>
      <c r="BM11" s="2182"/>
      <c r="BN11" s="2182"/>
      <c r="BO11" s="2243"/>
      <c r="BP11" s="2174"/>
      <c r="BQ11" s="2204"/>
      <c r="BR11" s="2182"/>
      <c r="BS11" s="2182"/>
      <c r="BT11" s="2182"/>
      <c r="BU11" s="2182"/>
      <c r="BV11" s="2243"/>
      <c r="BW11" s="2182"/>
      <c r="BX11" s="2204"/>
      <c r="BY11" s="2182"/>
      <c r="BZ11" s="2182"/>
      <c r="CA11" s="2182"/>
      <c r="CB11" s="2182"/>
      <c r="CC11" s="2182"/>
      <c r="CD11" s="2243"/>
      <c r="CE11" s="2182"/>
      <c r="CF11" s="2204"/>
      <c r="CG11" s="2182"/>
      <c r="CH11" s="2182"/>
      <c r="CI11" s="2182"/>
      <c r="CJ11" s="2243"/>
      <c r="CK11" s="2243"/>
      <c r="CL11" s="2358"/>
      <c r="CM11" s="2202"/>
      <c r="CN11" s="2251"/>
      <c r="CO11" s="2182"/>
      <c r="CP11" s="2182"/>
      <c r="CQ11" s="2182"/>
      <c r="CR11" s="2182"/>
      <c r="CS11" s="2243"/>
      <c r="CT11" s="2174"/>
      <c r="CU11" s="2204"/>
      <c r="CV11" s="2182"/>
      <c r="CW11" s="2182"/>
      <c r="CX11" s="2182"/>
      <c r="CY11" s="2182"/>
      <c r="CZ11" s="2243"/>
      <c r="DA11" s="2182"/>
      <c r="DB11" s="2204"/>
      <c r="DC11" s="2182"/>
      <c r="DD11" s="2182"/>
      <c r="DE11" s="2182"/>
      <c r="DF11" s="2182"/>
      <c r="DG11" s="2182"/>
      <c r="DH11" s="2243"/>
      <c r="DI11" s="2182"/>
      <c r="DJ11" s="2204"/>
      <c r="DK11" s="2182"/>
      <c r="DL11" s="2182"/>
      <c r="DM11" s="2182"/>
      <c r="DN11" s="2243"/>
      <c r="DO11" s="2243"/>
      <c r="DP11" s="2213"/>
      <c r="DQ11" s="2236"/>
      <c r="DR11" s="2254"/>
      <c r="DS11" s="2204"/>
      <c r="DT11" s="2254"/>
      <c r="DU11" s="2254"/>
      <c r="DV11" s="2400"/>
      <c r="DW11" s="2254"/>
      <c r="DX11" s="2205"/>
      <c r="DY11" s="2205"/>
      <c r="DZ11" s="2205"/>
      <c r="EA11" s="2205"/>
      <c r="EB11" s="2205"/>
      <c r="EC11" s="2251"/>
      <c r="ED11" s="2172"/>
      <c r="EE11" s="2182"/>
      <c r="EF11" s="2182"/>
      <c r="EG11" s="2182"/>
      <c r="EH11" s="2243"/>
      <c r="EI11" s="2250"/>
      <c r="EJ11" s="2182"/>
      <c r="EK11" s="2204"/>
      <c r="EL11" s="2204"/>
      <c r="EM11" s="2182"/>
      <c r="EN11" s="2243"/>
      <c r="EO11" s="2182"/>
      <c r="EP11" s="2236"/>
      <c r="EQ11" s="2204"/>
      <c r="ER11" s="2204"/>
      <c r="ES11" s="2182"/>
      <c r="ET11" s="2243"/>
      <c r="EU11" s="2182"/>
      <c r="EV11" s="2236"/>
      <c r="EW11" s="2239"/>
      <c r="EX11" s="2239"/>
      <c r="EY11" s="1791"/>
      <c r="EZ11" s="2239"/>
      <c r="FA11" s="2239"/>
      <c r="FB11" s="1791"/>
      <c r="FC11" s="2239"/>
      <c r="FD11" s="2239"/>
      <c r="FE11" s="1791"/>
      <c r="FF11" s="2204"/>
      <c r="FG11" s="2204"/>
      <c r="FH11" s="2182"/>
      <c r="FI11" s="2243"/>
      <c r="FJ11" s="2182"/>
      <c r="FK11" s="2236"/>
      <c r="FL11" s="2205"/>
      <c r="FM11" s="2205"/>
      <c r="FN11" s="2205"/>
      <c r="FO11" s="2205"/>
      <c r="FP11" s="2205"/>
      <c r="FQ11" s="2205"/>
      <c r="FR11" s="2205"/>
      <c r="FS11" s="2205"/>
      <c r="FT11" s="2205"/>
      <c r="FU11" s="2205"/>
      <c r="FV11" s="2205"/>
      <c r="FW11" s="2205"/>
      <c r="FX11" s="2205"/>
      <c r="FY11" s="2205"/>
      <c r="FZ11" s="2205"/>
      <c r="GA11" s="2205"/>
      <c r="GB11" s="2205"/>
      <c r="GC11" s="2205"/>
      <c r="GD11" s="2205"/>
      <c r="GE11" s="2205"/>
      <c r="GF11" s="2205"/>
      <c r="GG11" s="2205"/>
      <c r="GH11" s="2204"/>
      <c r="GI11" s="2182"/>
      <c r="GJ11" s="2182"/>
      <c r="GK11" s="2236"/>
      <c r="GL11" s="2243"/>
      <c r="GM11" s="2243"/>
      <c r="GN11" s="2282"/>
      <c r="GO11" s="2254"/>
      <c r="GP11" s="2254"/>
      <c r="GQ11" s="2282"/>
      <c r="GR11" s="2236"/>
      <c r="GS11" s="2236"/>
      <c r="GT11" s="2236"/>
      <c r="GU11" s="2239"/>
      <c r="GV11" s="2239"/>
      <c r="GW11" s="1791"/>
      <c r="GX11" s="2204"/>
      <c r="GY11" s="2182"/>
      <c r="GZ11" s="2182"/>
      <c r="HA11" s="2236"/>
      <c r="HB11" s="2239"/>
      <c r="HC11" s="2239"/>
      <c r="HD11" s="1791"/>
      <c r="HE11" s="2204"/>
      <c r="HF11" s="2182"/>
      <c r="HG11" s="2243"/>
      <c r="HH11" s="2369"/>
      <c r="HI11" s="2239"/>
      <c r="HJ11" s="2239"/>
      <c r="HK11" s="2375"/>
      <c r="HL11" s="2379"/>
      <c r="HM11" s="2379"/>
      <c r="HN11" s="2276"/>
      <c r="HO11" s="2282"/>
      <c r="HP11" s="2285"/>
      <c r="HQ11" s="2292"/>
      <c r="HR11" s="2279"/>
      <c r="HS11" s="2172"/>
      <c r="HT11" s="2292"/>
      <c r="HU11" s="2176"/>
      <c r="HV11" s="2204"/>
      <c r="HW11" s="2292"/>
      <c r="HX11" s="2292"/>
      <c r="HY11" s="2196"/>
      <c r="HZ11" s="2196"/>
      <c r="IA11" s="2292"/>
      <c r="IB11" s="2292"/>
      <c r="IC11" s="2292"/>
      <c r="ID11" s="2292"/>
      <c r="IE11" s="2292"/>
      <c r="IF11" s="2292"/>
      <c r="IG11" s="2204"/>
      <c r="IH11" s="2204"/>
      <c r="II11" s="2176"/>
      <c r="IJ11" s="2302"/>
      <c r="IK11" s="2294"/>
      <c r="IL11" s="2371"/>
      <c r="IM11" s="2290"/>
      <c r="IN11" s="2374"/>
      <c r="IO11" s="2300"/>
      <c r="IP11" s="2300"/>
      <c r="IQ11" s="2300"/>
      <c r="IR11" s="2300"/>
      <c r="IS11" s="2300"/>
      <c r="IT11" s="2300"/>
      <c r="IU11" s="2300"/>
      <c r="IV11" s="2363"/>
      <c r="IW11" s="2198"/>
      <c r="IX11" s="2365"/>
      <c r="IY11" s="2367"/>
      <c r="IZ11" s="2367"/>
      <c r="JA11" s="2198"/>
      <c r="JB11" s="2190"/>
      <c r="JC11" s="2190"/>
      <c r="JD11" s="2190"/>
      <c r="JE11" s="2190"/>
      <c r="JF11" s="2190"/>
      <c r="JG11" s="2192"/>
      <c r="JH11" s="2192"/>
      <c r="JI11" s="2192"/>
      <c r="JJ11" s="2287"/>
      <c r="JK11" s="2315"/>
      <c r="JL11" s="2251"/>
      <c r="JM11" s="2290"/>
      <c r="JN11" s="2290"/>
      <c r="JO11" s="2290"/>
      <c r="JP11" s="2290"/>
      <c r="JQ11" s="2290"/>
      <c r="JR11" s="2251"/>
      <c r="JS11" s="2290"/>
      <c r="JT11" s="2290"/>
      <c r="JU11" s="2290"/>
      <c r="JV11" s="2290"/>
      <c r="JW11" s="2290"/>
      <c r="JX11" s="2290"/>
      <c r="JY11" s="2290"/>
      <c r="JZ11" s="2290"/>
      <c r="KA11" s="2290"/>
      <c r="KB11" s="2290"/>
      <c r="KC11" s="2290"/>
      <c r="KD11" s="2348"/>
      <c r="KE11" s="2350"/>
      <c r="KF11" s="2350"/>
      <c r="KG11" s="2350"/>
      <c r="KH11" s="2336"/>
      <c r="KI11" s="2344"/>
      <c r="KJ11" s="2344"/>
      <c r="KK11" s="2344"/>
      <c r="KL11" s="2344"/>
      <c r="KM11" s="2344"/>
      <c r="KN11" s="2344"/>
      <c r="KO11" s="2344"/>
      <c r="KP11" s="2344"/>
      <c r="KQ11" s="2381"/>
      <c r="KR11" s="2350"/>
      <c r="KS11" s="2344"/>
      <c r="KT11" s="2344"/>
      <c r="KU11" s="2344"/>
      <c r="KV11" s="2381"/>
      <c r="KW11" s="2344"/>
      <c r="KX11" s="2381"/>
      <c r="KY11" s="2381"/>
      <c r="KZ11" s="2381"/>
      <c r="LA11" s="2381"/>
      <c r="LB11" s="2381"/>
      <c r="LC11" s="2350"/>
      <c r="LD11" s="2344"/>
      <c r="LE11" s="2381"/>
      <c r="LF11" s="2381"/>
      <c r="LG11" s="2381"/>
      <c r="LH11" s="2350"/>
      <c r="LI11" s="2385"/>
      <c r="LJ11" s="2381"/>
      <c r="LK11" s="2381"/>
      <c r="LL11" s="2381"/>
      <c r="LM11" s="2381"/>
      <c r="LN11" s="2381"/>
      <c r="LO11" s="2388"/>
      <c r="LP11" s="2350"/>
      <c r="LQ11" s="2341"/>
      <c r="LR11" s="2344"/>
      <c r="LS11" s="2344"/>
      <c r="LT11" s="2344"/>
      <c r="LU11" s="2344"/>
      <c r="LV11" s="2344"/>
      <c r="LW11" s="2344"/>
      <c r="LX11" s="2344"/>
      <c r="LY11" s="2344"/>
      <c r="LZ11" s="2381"/>
      <c r="MA11" s="2350"/>
      <c r="MB11" s="2344"/>
      <c r="MC11" s="2344"/>
      <c r="MD11" s="2344"/>
      <c r="ME11" s="2381"/>
      <c r="MF11" s="2344"/>
      <c r="MG11" s="2381"/>
      <c r="MH11" s="2381"/>
      <c r="MI11" s="2381"/>
      <c r="MJ11" s="2381"/>
      <c r="MK11" s="2381"/>
      <c r="ML11" s="2381"/>
      <c r="MM11" s="2350"/>
      <c r="MN11" s="2385"/>
      <c r="MO11" s="2391"/>
      <c r="MP11" s="2409"/>
      <c r="MQ11" s="2407"/>
      <c r="MR11" s="2407"/>
      <c r="MS11" s="2407"/>
      <c r="MT11" s="2407"/>
      <c r="MU11" s="2385"/>
      <c r="MV11" s="2385"/>
      <c r="MW11" s="2385"/>
      <c r="MX11" s="2407"/>
      <c r="MY11" s="2164"/>
      <c r="MZ11" s="2409"/>
      <c r="NA11" s="2407"/>
      <c r="NB11" s="2407"/>
      <c r="NC11" s="2407"/>
      <c r="ND11" s="2407"/>
      <c r="NE11" s="2385"/>
      <c r="NF11" s="2385"/>
      <c r="NG11" s="2385"/>
      <c r="NH11" s="2407"/>
      <c r="NI11" s="2164"/>
      <c r="NJ11" s="2395"/>
      <c r="NK11" s="2395"/>
      <c r="NL11" s="2396"/>
      <c r="NM11" s="2381"/>
      <c r="NN11" s="2381"/>
      <c r="NO11" s="2381"/>
      <c r="NP11" s="2381"/>
      <c r="NQ11" s="2381"/>
      <c r="NR11" s="2350"/>
      <c r="NS11" s="2381"/>
      <c r="NT11" s="2381"/>
      <c r="NU11" s="2381"/>
      <c r="NV11" s="2381"/>
      <c r="NW11" s="2381"/>
      <c r="NX11" s="2381"/>
      <c r="NY11" s="2381"/>
      <c r="NZ11" s="2381"/>
      <c r="OA11" s="2405"/>
      <c r="OB11" s="2169"/>
    </row>
    <row r="12" spans="1:392" s="743" customFormat="1" ht="58.9" customHeight="1">
      <c r="A12" s="2172"/>
      <c r="B12" s="2174"/>
      <c r="C12" s="2174"/>
      <c r="D12" s="2176"/>
      <c r="E12" s="2177"/>
      <c r="F12" s="2211"/>
      <c r="G12" s="2180"/>
      <c r="H12" s="2173"/>
      <c r="I12" s="2174"/>
      <c r="J12" s="2195"/>
      <c r="K12" s="2196"/>
      <c r="L12" s="2304"/>
      <c r="M12" s="2214"/>
      <c r="N12" s="2217"/>
      <c r="O12" s="2217"/>
      <c r="P12" s="2174"/>
      <c r="Q12" s="2173"/>
      <c r="R12" s="2174"/>
      <c r="S12" s="2174"/>
      <c r="T12" s="2171"/>
      <c r="U12" s="2208"/>
      <c r="V12" s="2208"/>
      <c r="W12" s="2208"/>
      <c r="X12" s="2208"/>
      <c r="Y12" s="2208"/>
      <c r="Z12" s="2208"/>
      <c r="AA12" s="2208"/>
      <c r="AB12" s="2208"/>
      <c r="AC12" s="2208"/>
      <c r="AD12" s="2208"/>
      <c r="AE12" s="2199"/>
      <c r="AF12" s="2203"/>
      <c r="AG12" s="2305"/>
      <c r="AH12" s="2198"/>
      <c r="AI12" s="2198"/>
      <c r="AJ12" s="2198"/>
      <c r="AK12" s="2198"/>
      <c r="AL12" s="2198"/>
      <c r="AM12" s="2198"/>
      <c r="AN12" s="2305"/>
      <c r="AO12" s="2198"/>
      <c r="AP12" s="2198"/>
      <c r="AQ12" s="2198"/>
      <c r="AR12" s="2198"/>
      <c r="AS12" s="2198"/>
      <c r="AT12" s="2198"/>
      <c r="AU12" s="2305"/>
      <c r="AV12" s="2198"/>
      <c r="AW12" s="2198"/>
      <c r="AX12" s="2198"/>
      <c r="AY12" s="2198"/>
      <c r="AZ12" s="2198"/>
      <c r="BA12" s="2198"/>
      <c r="BB12" s="2198"/>
      <c r="BC12" s="2305"/>
      <c r="BD12" s="2198"/>
      <c r="BE12" s="2198"/>
      <c r="BF12" s="2198"/>
      <c r="BG12" s="2198"/>
      <c r="BH12" s="2352"/>
      <c r="BI12" s="2202"/>
      <c r="BJ12" s="2305"/>
      <c r="BK12" s="2173"/>
      <c r="BL12" s="2173"/>
      <c r="BM12" s="2173"/>
      <c r="BN12" s="2173"/>
      <c r="BO12" s="2244"/>
      <c r="BP12" s="2174"/>
      <c r="BQ12" s="2197"/>
      <c r="BR12" s="2173"/>
      <c r="BS12" s="2173"/>
      <c r="BT12" s="2173"/>
      <c r="BU12" s="2173"/>
      <c r="BV12" s="2244"/>
      <c r="BW12" s="2173"/>
      <c r="BX12" s="2197"/>
      <c r="BY12" s="2173"/>
      <c r="BZ12" s="2173"/>
      <c r="CA12" s="2173"/>
      <c r="CB12" s="2173"/>
      <c r="CC12" s="2173"/>
      <c r="CD12" s="2244"/>
      <c r="CE12" s="2173"/>
      <c r="CF12" s="2197"/>
      <c r="CG12" s="2173"/>
      <c r="CH12" s="2173"/>
      <c r="CI12" s="2173"/>
      <c r="CJ12" s="2244"/>
      <c r="CK12" s="2244"/>
      <c r="CL12" s="2359"/>
      <c r="CM12" s="2202"/>
      <c r="CN12" s="2305"/>
      <c r="CO12" s="2173"/>
      <c r="CP12" s="2173"/>
      <c r="CQ12" s="2173"/>
      <c r="CR12" s="2173"/>
      <c r="CS12" s="2244"/>
      <c r="CT12" s="2174"/>
      <c r="CU12" s="2197"/>
      <c r="CV12" s="2173"/>
      <c r="CW12" s="2173"/>
      <c r="CX12" s="2173"/>
      <c r="CY12" s="2173"/>
      <c r="CZ12" s="2244"/>
      <c r="DA12" s="2173"/>
      <c r="DB12" s="2197"/>
      <c r="DC12" s="2173"/>
      <c r="DD12" s="2173"/>
      <c r="DE12" s="2173"/>
      <c r="DF12" s="2173"/>
      <c r="DG12" s="2173"/>
      <c r="DH12" s="2244"/>
      <c r="DI12" s="2173"/>
      <c r="DJ12" s="2197"/>
      <c r="DK12" s="2173"/>
      <c r="DL12" s="2173"/>
      <c r="DM12" s="2173"/>
      <c r="DN12" s="2244"/>
      <c r="DO12" s="2244"/>
      <c r="DP12" s="2214"/>
      <c r="DQ12" s="2237"/>
      <c r="DR12" s="2255"/>
      <c r="DS12" s="2197"/>
      <c r="DT12" s="2255"/>
      <c r="DU12" s="2255"/>
      <c r="DV12" s="2401"/>
      <c r="DW12" s="2255"/>
      <c r="DX12" s="2171"/>
      <c r="DY12" s="2171"/>
      <c r="DZ12" s="2171"/>
      <c r="EA12" s="2171"/>
      <c r="EB12" s="2171"/>
      <c r="EC12" s="2251"/>
      <c r="ED12" s="2242"/>
      <c r="EE12" s="2173"/>
      <c r="EF12" s="2173"/>
      <c r="EG12" s="2173"/>
      <c r="EH12" s="2243"/>
      <c r="EI12" s="2399"/>
      <c r="EJ12" s="2173"/>
      <c r="EK12" s="2197"/>
      <c r="EL12" s="2197"/>
      <c r="EM12" s="2173"/>
      <c r="EN12" s="2244"/>
      <c r="EO12" s="2173"/>
      <c r="EP12" s="2237"/>
      <c r="EQ12" s="2197"/>
      <c r="ER12" s="2197"/>
      <c r="ES12" s="2173"/>
      <c r="ET12" s="2244"/>
      <c r="EU12" s="2173"/>
      <c r="EV12" s="2237"/>
      <c r="EW12" s="2240"/>
      <c r="EX12" s="2240"/>
      <c r="EY12" s="1772"/>
      <c r="EZ12" s="2240"/>
      <c r="FA12" s="2240"/>
      <c r="FB12" s="1772"/>
      <c r="FC12" s="2240"/>
      <c r="FD12" s="2240"/>
      <c r="FE12" s="1772"/>
      <c r="FF12" s="2197"/>
      <c r="FG12" s="2197"/>
      <c r="FH12" s="2173"/>
      <c r="FI12" s="2244"/>
      <c r="FJ12" s="2173"/>
      <c r="FK12" s="2237"/>
      <c r="FL12" s="2171"/>
      <c r="FM12" s="2171"/>
      <c r="FN12" s="2171"/>
      <c r="FO12" s="2171"/>
      <c r="FP12" s="2171"/>
      <c r="FQ12" s="2171"/>
      <c r="FR12" s="2171"/>
      <c r="FS12" s="2171"/>
      <c r="FT12" s="2171"/>
      <c r="FU12" s="2171"/>
      <c r="FV12" s="2171"/>
      <c r="FW12" s="2171"/>
      <c r="FX12" s="2171"/>
      <c r="FY12" s="2171"/>
      <c r="FZ12" s="2171"/>
      <c r="GA12" s="2171"/>
      <c r="GB12" s="2171"/>
      <c r="GC12" s="2171"/>
      <c r="GD12" s="2171"/>
      <c r="GE12" s="2171"/>
      <c r="GF12" s="2171"/>
      <c r="GG12" s="2171"/>
      <c r="GH12" s="2197"/>
      <c r="GI12" s="2173"/>
      <c r="GJ12" s="2173"/>
      <c r="GK12" s="2237"/>
      <c r="GL12" s="2244"/>
      <c r="GM12" s="2244"/>
      <c r="GN12" s="2283"/>
      <c r="GO12" s="2255"/>
      <c r="GP12" s="2255"/>
      <c r="GQ12" s="2283"/>
      <c r="GR12" s="2237"/>
      <c r="GS12" s="2237"/>
      <c r="GT12" s="2237"/>
      <c r="GU12" s="2240"/>
      <c r="GV12" s="2240"/>
      <c r="GW12" s="1772"/>
      <c r="GX12" s="2197"/>
      <c r="GY12" s="2173"/>
      <c r="GZ12" s="2173"/>
      <c r="HA12" s="2237"/>
      <c r="HB12" s="2240"/>
      <c r="HC12" s="2240"/>
      <c r="HD12" s="1772"/>
      <c r="HE12" s="2197"/>
      <c r="HF12" s="2173"/>
      <c r="HG12" s="2244"/>
      <c r="HH12" s="2194"/>
      <c r="HI12" s="2240"/>
      <c r="HJ12" s="2240"/>
      <c r="HK12" s="2376"/>
      <c r="HL12" s="2379"/>
      <c r="HM12" s="2379"/>
      <c r="HN12" s="2277"/>
      <c r="HO12" s="2283"/>
      <c r="HP12" s="2285"/>
      <c r="HQ12" s="2292"/>
      <c r="HR12" s="2280"/>
      <c r="HS12" s="2172"/>
      <c r="HT12" s="2292"/>
      <c r="HU12" s="2176"/>
      <c r="HV12" s="2197"/>
      <c r="HW12" s="2292"/>
      <c r="HX12" s="2292"/>
      <c r="HY12" s="2196"/>
      <c r="HZ12" s="2196"/>
      <c r="IA12" s="2292"/>
      <c r="IB12" s="2292"/>
      <c r="IC12" s="2292"/>
      <c r="ID12" s="2292"/>
      <c r="IE12" s="2292"/>
      <c r="IF12" s="2292"/>
      <c r="IG12" s="2197"/>
      <c r="IH12" s="2197"/>
      <c r="II12" s="2176"/>
      <c r="IJ12" s="2175"/>
      <c r="IK12" s="2295"/>
      <c r="IL12" s="2372"/>
      <c r="IM12" s="2291"/>
      <c r="IN12" s="2374"/>
      <c r="IO12" s="2300"/>
      <c r="IP12" s="2300"/>
      <c r="IQ12" s="2300"/>
      <c r="IR12" s="2300"/>
      <c r="IS12" s="2300"/>
      <c r="IT12" s="2300"/>
      <c r="IU12" s="2300"/>
      <c r="IV12" s="2363"/>
      <c r="IW12" s="2198"/>
      <c r="IX12" s="2365"/>
      <c r="IY12" s="2368"/>
      <c r="IZ12" s="2367"/>
      <c r="JA12" s="2198"/>
      <c r="JB12" s="2190"/>
      <c r="JC12" s="2190"/>
      <c r="JD12" s="2190"/>
      <c r="JE12" s="2190"/>
      <c r="JF12" s="2190"/>
      <c r="JG12" s="2193"/>
      <c r="JH12" s="2193"/>
      <c r="JI12" s="2193"/>
      <c r="JJ12" s="2288"/>
      <c r="JK12" s="2316"/>
      <c r="JL12" s="2251"/>
      <c r="JM12" s="2291"/>
      <c r="JN12" s="2291"/>
      <c r="JO12" s="2291"/>
      <c r="JP12" s="2291"/>
      <c r="JQ12" s="2291"/>
      <c r="JR12" s="2251"/>
      <c r="JS12" s="2291"/>
      <c r="JT12" s="2291"/>
      <c r="JU12" s="2291"/>
      <c r="JV12" s="2291"/>
      <c r="JW12" s="2291"/>
      <c r="JX12" s="2291"/>
      <c r="JY12" s="2291"/>
      <c r="JZ12" s="2291"/>
      <c r="KA12" s="2291"/>
      <c r="KB12" s="2291"/>
      <c r="KC12" s="2291"/>
      <c r="KD12" s="2348"/>
      <c r="KE12" s="2351"/>
      <c r="KF12" s="2351"/>
      <c r="KG12" s="2351"/>
      <c r="KH12" s="2337"/>
      <c r="KI12" s="2345"/>
      <c r="KJ12" s="2345"/>
      <c r="KK12" s="2345"/>
      <c r="KL12" s="2345"/>
      <c r="KM12" s="2345"/>
      <c r="KN12" s="2345"/>
      <c r="KO12" s="2345"/>
      <c r="KP12" s="2345"/>
      <c r="KQ12" s="2382"/>
      <c r="KR12" s="2351"/>
      <c r="KS12" s="2345"/>
      <c r="KT12" s="2345"/>
      <c r="KU12" s="2345"/>
      <c r="KV12" s="2382"/>
      <c r="KW12" s="2345"/>
      <c r="KX12" s="2382"/>
      <c r="KY12" s="2382"/>
      <c r="KZ12" s="2382"/>
      <c r="LA12" s="2382"/>
      <c r="LB12" s="2382"/>
      <c r="LC12" s="2351"/>
      <c r="LD12" s="2345"/>
      <c r="LE12" s="2382"/>
      <c r="LF12" s="2382"/>
      <c r="LG12" s="2382"/>
      <c r="LH12" s="2351"/>
      <c r="LI12" s="2386"/>
      <c r="LJ12" s="2382"/>
      <c r="LK12" s="2382"/>
      <c r="LL12" s="2382"/>
      <c r="LM12" s="2382"/>
      <c r="LN12" s="2382"/>
      <c r="LO12" s="2389"/>
      <c r="LP12" s="2351"/>
      <c r="LQ12" s="2342"/>
      <c r="LR12" s="2345"/>
      <c r="LS12" s="2345"/>
      <c r="LT12" s="2345"/>
      <c r="LU12" s="2345"/>
      <c r="LV12" s="2345"/>
      <c r="LW12" s="2345"/>
      <c r="LX12" s="2345"/>
      <c r="LY12" s="2345"/>
      <c r="LZ12" s="2382"/>
      <c r="MA12" s="2351"/>
      <c r="MB12" s="2345"/>
      <c r="MC12" s="2345"/>
      <c r="MD12" s="2345"/>
      <c r="ME12" s="2382"/>
      <c r="MF12" s="2345"/>
      <c r="MG12" s="2382"/>
      <c r="MH12" s="2382"/>
      <c r="MI12" s="2382"/>
      <c r="MJ12" s="2382"/>
      <c r="MK12" s="2382"/>
      <c r="ML12" s="2382"/>
      <c r="MM12" s="2351"/>
      <c r="MN12" s="2386"/>
      <c r="MO12" s="2392"/>
      <c r="MP12" s="2410"/>
      <c r="MQ12" s="2408"/>
      <c r="MR12" s="2408"/>
      <c r="MS12" s="2408"/>
      <c r="MT12" s="2408"/>
      <c r="MU12" s="2386"/>
      <c r="MV12" s="2386"/>
      <c r="MW12" s="2386"/>
      <c r="MX12" s="2408"/>
      <c r="MY12" s="2165"/>
      <c r="MZ12" s="2410"/>
      <c r="NA12" s="2408"/>
      <c r="NB12" s="2408"/>
      <c r="NC12" s="2408"/>
      <c r="ND12" s="2408"/>
      <c r="NE12" s="2386"/>
      <c r="NF12" s="2386"/>
      <c r="NG12" s="2386"/>
      <c r="NH12" s="2408"/>
      <c r="NI12" s="2165"/>
      <c r="NJ12" s="2395"/>
      <c r="NK12" s="2395"/>
      <c r="NL12" s="2396"/>
      <c r="NM12" s="2382"/>
      <c r="NN12" s="2382"/>
      <c r="NO12" s="2382"/>
      <c r="NP12" s="2382"/>
      <c r="NQ12" s="2382"/>
      <c r="NR12" s="2351"/>
      <c r="NS12" s="2382"/>
      <c r="NT12" s="2382"/>
      <c r="NU12" s="2382"/>
      <c r="NV12" s="2382"/>
      <c r="NW12" s="2382"/>
      <c r="NX12" s="2382"/>
      <c r="NY12" s="2382"/>
      <c r="NZ12" s="2382"/>
      <c r="OA12" s="2406"/>
      <c r="OB12" s="2170"/>
    </row>
    <row r="13" spans="1:392" s="743" customFormat="1">
      <c r="A13" s="749">
        <v>1</v>
      </c>
      <c r="B13" s="216">
        <f>A13+1</f>
        <v>2</v>
      </c>
      <c r="C13" s="216">
        <f t="shared" ref="C13:T13" si="18">B13+1</f>
        <v>3</v>
      </c>
      <c r="D13" s="747">
        <f t="shared" si="18"/>
        <v>4</v>
      </c>
      <c r="E13" s="216">
        <f t="shared" si="18"/>
        <v>5</v>
      </c>
      <c r="F13" s="759">
        <f t="shared" si="18"/>
        <v>6</v>
      </c>
      <c r="G13" s="759"/>
      <c r="H13" s="216">
        <f>F13+1</f>
        <v>7</v>
      </c>
      <c r="I13" s="216">
        <f>H13+1</f>
        <v>8</v>
      </c>
      <c r="J13" s="759">
        <f>I13+1</f>
        <v>9</v>
      </c>
      <c r="K13" s="750">
        <f>J13+1</f>
        <v>10</v>
      </c>
      <c r="L13" s="216">
        <f>K13+1</f>
        <v>11</v>
      </c>
      <c r="M13" s="216">
        <f>L13+1</f>
        <v>12</v>
      </c>
      <c r="N13" s="216">
        <f t="shared" ref="N13:S13" si="19">M13+1</f>
        <v>13</v>
      </c>
      <c r="O13" s="216">
        <f t="shared" si="19"/>
        <v>14</v>
      </c>
      <c r="P13" s="216">
        <f t="shared" si="19"/>
        <v>15</v>
      </c>
      <c r="Q13" s="216">
        <f t="shared" si="19"/>
        <v>16</v>
      </c>
      <c r="R13" s="216">
        <f t="shared" si="19"/>
        <v>17</v>
      </c>
      <c r="S13" s="216">
        <f t="shared" si="19"/>
        <v>18</v>
      </c>
      <c r="T13" s="750">
        <f t="shared" si="18"/>
        <v>19</v>
      </c>
      <c r="U13" s="216">
        <f>T13+1</f>
        <v>20</v>
      </c>
      <c r="V13" s="216">
        <f t="shared" ref="V13:AD13" si="20">U13+1</f>
        <v>21</v>
      </c>
      <c r="W13" s="216">
        <f t="shared" si="20"/>
        <v>22</v>
      </c>
      <c r="X13" s="216">
        <f t="shared" si="20"/>
        <v>23</v>
      </c>
      <c r="Y13" s="216">
        <f t="shared" si="20"/>
        <v>24</v>
      </c>
      <c r="Z13" s="216">
        <f t="shared" si="20"/>
        <v>25</v>
      </c>
      <c r="AA13" s="216">
        <f t="shared" si="20"/>
        <v>26</v>
      </c>
      <c r="AB13" s="216">
        <f t="shared" si="20"/>
        <v>27</v>
      </c>
      <c r="AC13" s="216">
        <f t="shared" si="20"/>
        <v>28</v>
      </c>
      <c r="AD13" s="216">
        <f t="shared" si="20"/>
        <v>29</v>
      </c>
      <c r="AE13" s="748">
        <f>AD13+1</f>
        <v>30</v>
      </c>
      <c r="AF13" s="748">
        <f>AE13+1</f>
        <v>31</v>
      </c>
      <c r="AG13" s="748">
        <f t="shared" ref="AG13:BP13" si="21">AF13+1</f>
        <v>32</v>
      </c>
      <c r="AH13" s="748">
        <f t="shared" si="21"/>
        <v>33</v>
      </c>
      <c r="AI13" s="748">
        <f t="shared" si="21"/>
        <v>34</v>
      </c>
      <c r="AJ13" s="748">
        <f t="shared" si="21"/>
        <v>35</v>
      </c>
      <c r="AK13" s="748">
        <f t="shared" si="21"/>
        <v>36</v>
      </c>
      <c r="AL13" s="748">
        <f t="shared" si="21"/>
        <v>37</v>
      </c>
      <c r="AM13" s="748">
        <f t="shared" si="21"/>
        <v>38</v>
      </c>
      <c r="AN13" s="748">
        <f t="shared" si="21"/>
        <v>39</v>
      </c>
      <c r="AO13" s="748">
        <f t="shared" si="21"/>
        <v>40</v>
      </c>
      <c r="AP13" s="748">
        <f t="shared" si="21"/>
        <v>41</v>
      </c>
      <c r="AQ13" s="748">
        <f t="shared" si="21"/>
        <v>42</v>
      </c>
      <c r="AR13" s="748">
        <f t="shared" si="21"/>
        <v>43</v>
      </c>
      <c r="AS13" s="748">
        <f t="shared" si="21"/>
        <v>44</v>
      </c>
      <c r="AT13" s="748">
        <f t="shared" si="21"/>
        <v>45</v>
      </c>
      <c r="AU13" s="748">
        <f t="shared" si="21"/>
        <v>46</v>
      </c>
      <c r="AV13" s="748">
        <f t="shared" si="21"/>
        <v>47</v>
      </c>
      <c r="AW13" s="748">
        <f t="shared" si="21"/>
        <v>48</v>
      </c>
      <c r="AX13" s="748">
        <f t="shared" si="21"/>
        <v>49</v>
      </c>
      <c r="AY13" s="748">
        <f t="shared" si="21"/>
        <v>50</v>
      </c>
      <c r="AZ13" s="748">
        <f t="shared" si="21"/>
        <v>51</v>
      </c>
      <c r="BA13" s="748">
        <f t="shared" si="21"/>
        <v>52</v>
      </c>
      <c r="BB13" s="748">
        <f t="shared" si="21"/>
        <v>53</v>
      </c>
      <c r="BC13" s="748">
        <f t="shared" si="21"/>
        <v>54</v>
      </c>
      <c r="BD13" s="748">
        <f t="shared" si="21"/>
        <v>55</v>
      </c>
      <c r="BE13" s="748">
        <f t="shared" si="21"/>
        <v>56</v>
      </c>
      <c r="BF13" s="748">
        <f t="shared" si="21"/>
        <v>57</v>
      </c>
      <c r="BG13" s="748">
        <f t="shared" si="21"/>
        <v>58</v>
      </c>
      <c r="BH13" s="760">
        <f t="shared" si="21"/>
        <v>59</v>
      </c>
      <c r="BI13" s="760">
        <f t="shared" si="21"/>
        <v>60</v>
      </c>
      <c r="BJ13" s="748">
        <f t="shared" si="21"/>
        <v>61</v>
      </c>
      <c r="BK13" s="216">
        <f t="shared" si="21"/>
        <v>62</v>
      </c>
      <c r="BL13" s="216">
        <f t="shared" si="21"/>
        <v>63</v>
      </c>
      <c r="BM13" s="216">
        <f t="shared" si="21"/>
        <v>64</v>
      </c>
      <c r="BN13" s="216">
        <f t="shared" si="21"/>
        <v>65</v>
      </c>
      <c r="BO13" s="216">
        <f t="shared" si="21"/>
        <v>66</v>
      </c>
      <c r="BP13" s="216">
        <f t="shared" si="21"/>
        <v>67</v>
      </c>
      <c r="BQ13" s="748">
        <f>BP13+1</f>
        <v>68</v>
      </c>
      <c r="BR13" s="216">
        <f t="shared" ref="BR13:DQ13" si="22">BQ13+1</f>
        <v>69</v>
      </c>
      <c r="BS13" s="216">
        <f t="shared" si="22"/>
        <v>70</v>
      </c>
      <c r="BT13" s="216">
        <f t="shared" si="22"/>
        <v>71</v>
      </c>
      <c r="BU13" s="216">
        <f t="shared" si="22"/>
        <v>72</v>
      </c>
      <c r="BV13" s="216">
        <f t="shared" si="22"/>
        <v>73</v>
      </c>
      <c r="BW13" s="216">
        <f t="shared" si="22"/>
        <v>74</v>
      </c>
      <c r="BX13" s="748">
        <f t="shared" si="22"/>
        <v>75</v>
      </c>
      <c r="BY13" s="216">
        <f t="shared" si="22"/>
        <v>76</v>
      </c>
      <c r="BZ13" s="216">
        <f t="shared" si="22"/>
        <v>77</v>
      </c>
      <c r="CA13" s="216">
        <f t="shared" si="22"/>
        <v>78</v>
      </c>
      <c r="CB13" s="216">
        <f t="shared" si="22"/>
        <v>79</v>
      </c>
      <c r="CC13" s="216">
        <f t="shared" si="22"/>
        <v>80</v>
      </c>
      <c r="CD13" s="216">
        <f t="shared" si="22"/>
        <v>81</v>
      </c>
      <c r="CE13" s="216">
        <f t="shared" si="22"/>
        <v>82</v>
      </c>
      <c r="CF13" s="748">
        <f t="shared" si="22"/>
        <v>83</v>
      </c>
      <c r="CG13" s="216">
        <f t="shared" si="22"/>
        <v>84</v>
      </c>
      <c r="CH13" s="216">
        <f t="shared" si="22"/>
        <v>85</v>
      </c>
      <c r="CI13" s="216">
        <f t="shared" si="22"/>
        <v>86</v>
      </c>
      <c r="CJ13" s="216">
        <f t="shared" si="22"/>
        <v>87</v>
      </c>
      <c r="CK13" s="216">
        <f t="shared" si="22"/>
        <v>88</v>
      </c>
      <c r="CL13" s="749">
        <f t="shared" si="22"/>
        <v>89</v>
      </c>
      <c r="CM13" s="748">
        <f t="shared" si="22"/>
        <v>90</v>
      </c>
      <c r="CN13" s="748">
        <f t="shared" si="22"/>
        <v>91</v>
      </c>
      <c r="CO13" s="216">
        <f t="shared" si="22"/>
        <v>92</v>
      </c>
      <c r="CP13" s="216">
        <f t="shared" si="22"/>
        <v>93</v>
      </c>
      <c r="CQ13" s="216">
        <f t="shared" si="22"/>
        <v>94</v>
      </c>
      <c r="CR13" s="216">
        <f t="shared" si="22"/>
        <v>95</v>
      </c>
      <c r="CS13" s="216">
        <f t="shared" si="22"/>
        <v>96</v>
      </c>
      <c r="CT13" s="216">
        <f t="shared" si="22"/>
        <v>97</v>
      </c>
      <c r="CU13" s="748">
        <f t="shared" si="22"/>
        <v>98</v>
      </c>
      <c r="CV13" s="216">
        <f t="shared" si="22"/>
        <v>99</v>
      </c>
      <c r="CW13" s="216">
        <f t="shared" si="22"/>
        <v>100</v>
      </c>
      <c r="CX13" s="216">
        <f t="shared" si="22"/>
        <v>101</v>
      </c>
      <c r="CY13" s="216">
        <f t="shared" si="22"/>
        <v>102</v>
      </c>
      <c r="CZ13" s="216">
        <f t="shared" si="22"/>
        <v>103</v>
      </c>
      <c r="DA13" s="216">
        <f t="shared" si="22"/>
        <v>104</v>
      </c>
      <c r="DB13" s="748">
        <f t="shared" si="22"/>
        <v>105</v>
      </c>
      <c r="DC13" s="216">
        <f t="shared" si="22"/>
        <v>106</v>
      </c>
      <c r="DD13" s="216">
        <f t="shared" si="22"/>
        <v>107</v>
      </c>
      <c r="DE13" s="216">
        <f t="shared" si="22"/>
        <v>108</v>
      </c>
      <c r="DF13" s="216">
        <f t="shared" si="22"/>
        <v>109</v>
      </c>
      <c r="DG13" s="216">
        <f t="shared" si="22"/>
        <v>110</v>
      </c>
      <c r="DH13" s="216">
        <f t="shared" si="22"/>
        <v>111</v>
      </c>
      <c r="DI13" s="216">
        <f t="shared" si="22"/>
        <v>112</v>
      </c>
      <c r="DJ13" s="748">
        <f t="shared" si="22"/>
        <v>113</v>
      </c>
      <c r="DK13" s="216">
        <f t="shared" si="22"/>
        <v>114</v>
      </c>
      <c r="DL13" s="216">
        <f t="shared" si="22"/>
        <v>115</v>
      </c>
      <c r="DM13" s="216">
        <f t="shared" si="22"/>
        <v>116</v>
      </c>
      <c r="DN13" s="221">
        <f t="shared" si="22"/>
        <v>117</v>
      </c>
      <c r="DO13" s="221">
        <f t="shared" si="22"/>
        <v>118</v>
      </c>
      <c r="DP13" s="221">
        <f t="shared" si="22"/>
        <v>119</v>
      </c>
      <c r="DQ13" s="829">
        <f t="shared" si="22"/>
        <v>120</v>
      </c>
      <c r="DR13" s="805">
        <f>DQ13+1</f>
        <v>121</v>
      </c>
      <c r="DS13" s="805">
        <f>DR13+1</f>
        <v>122</v>
      </c>
      <c r="DT13" s="751">
        <f t="shared" ref="DT13:EB13" si="23">DS13+1</f>
        <v>123</v>
      </c>
      <c r="DU13" s="751">
        <f t="shared" si="23"/>
        <v>124</v>
      </c>
      <c r="DV13" s="751">
        <f>DU13+1</f>
        <v>125</v>
      </c>
      <c r="DW13" s="751">
        <f t="shared" si="23"/>
        <v>126</v>
      </c>
      <c r="DX13" s="751">
        <f t="shared" si="23"/>
        <v>127</v>
      </c>
      <c r="DY13" s="751">
        <f t="shared" si="23"/>
        <v>128</v>
      </c>
      <c r="DZ13" s="751">
        <f t="shared" si="23"/>
        <v>129</v>
      </c>
      <c r="EA13" s="751">
        <f t="shared" si="23"/>
        <v>130</v>
      </c>
      <c r="EB13" s="751">
        <f t="shared" si="23"/>
        <v>131</v>
      </c>
      <c r="EC13" s="748">
        <f>EB13+1</f>
        <v>132</v>
      </c>
      <c r="ED13" s="749">
        <f t="shared" ref="ED13:EJ13" si="24">EC13+1</f>
        <v>133</v>
      </c>
      <c r="EE13" s="216">
        <f t="shared" si="24"/>
        <v>134</v>
      </c>
      <c r="EF13" s="216">
        <f t="shared" si="24"/>
        <v>135</v>
      </c>
      <c r="EG13" s="216">
        <f t="shared" si="24"/>
        <v>136</v>
      </c>
      <c r="EH13" s="216">
        <f t="shared" si="24"/>
        <v>137</v>
      </c>
      <c r="EI13" s="749">
        <f t="shared" si="24"/>
        <v>138</v>
      </c>
      <c r="EJ13" s="216">
        <f t="shared" si="24"/>
        <v>139</v>
      </c>
      <c r="EK13" s="750">
        <f>EJ13+1</f>
        <v>140</v>
      </c>
      <c r="EL13" s="750">
        <f t="shared" ref="EL13:EO13" si="25">EK13+1</f>
        <v>141</v>
      </c>
      <c r="EM13" s="216">
        <f t="shared" si="25"/>
        <v>142</v>
      </c>
      <c r="EN13" s="216">
        <f t="shared" si="25"/>
        <v>143</v>
      </c>
      <c r="EO13" s="216">
        <f t="shared" si="25"/>
        <v>144</v>
      </c>
      <c r="EP13" s="759">
        <f>EO13+1</f>
        <v>145</v>
      </c>
      <c r="EQ13" s="750">
        <f>EP13+1</f>
        <v>146</v>
      </c>
      <c r="ER13" s="750">
        <f t="shared" ref="ER13:EU13" si="26">EQ13+1</f>
        <v>147</v>
      </c>
      <c r="ES13" s="216">
        <f t="shared" si="26"/>
        <v>148</v>
      </c>
      <c r="ET13" s="216">
        <f t="shared" si="26"/>
        <v>149</v>
      </c>
      <c r="EU13" s="216">
        <f t="shared" si="26"/>
        <v>150</v>
      </c>
      <c r="EV13" s="759">
        <f>EU13+1</f>
        <v>151</v>
      </c>
      <c r="EW13" s="216">
        <f>EV13+1</f>
        <v>152</v>
      </c>
      <c r="EX13" s="216">
        <f>EW13+1</f>
        <v>153</v>
      </c>
      <c r="EY13" s="759">
        <f>EX13+1</f>
        <v>154</v>
      </c>
      <c r="EZ13" s="216">
        <f t="shared" ref="EZ13:FK13" si="27">EY13+1</f>
        <v>155</v>
      </c>
      <c r="FA13" s="216">
        <f t="shared" si="27"/>
        <v>156</v>
      </c>
      <c r="FB13" s="759">
        <f t="shared" si="27"/>
        <v>157</v>
      </c>
      <c r="FC13" s="216">
        <f t="shared" si="27"/>
        <v>158</v>
      </c>
      <c r="FD13" s="216">
        <f t="shared" si="27"/>
        <v>159</v>
      </c>
      <c r="FE13" s="759">
        <f t="shared" si="27"/>
        <v>160</v>
      </c>
      <c r="FF13" s="750">
        <f t="shared" si="27"/>
        <v>161</v>
      </c>
      <c r="FG13" s="750">
        <f t="shared" si="27"/>
        <v>162</v>
      </c>
      <c r="FH13" s="216">
        <f t="shared" si="27"/>
        <v>163</v>
      </c>
      <c r="FI13" s="216">
        <f t="shared" si="27"/>
        <v>164</v>
      </c>
      <c r="FJ13" s="216">
        <f t="shared" si="27"/>
        <v>165</v>
      </c>
      <c r="FK13" s="759">
        <f t="shared" si="27"/>
        <v>166</v>
      </c>
      <c r="FL13" s="749">
        <f>FK13+1</f>
        <v>167</v>
      </c>
      <c r="FM13" s="749">
        <f t="shared" ref="FM13:GK13" si="28">FL13+1</f>
        <v>168</v>
      </c>
      <c r="FN13" s="749">
        <f t="shared" si="28"/>
        <v>169</v>
      </c>
      <c r="FO13" s="749">
        <f t="shared" si="28"/>
        <v>170</v>
      </c>
      <c r="FP13" s="749">
        <f t="shared" si="28"/>
        <v>171</v>
      </c>
      <c r="FQ13" s="749">
        <f t="shared" si="28"/>
        <v>172</v>
      </c>
      <c r="FR13" s="749">
        <f t="shared" si="28"/>
        <v>173</v>
      </c>
      <c r="FS13" s="749">
        <f t="shared" si="28"/>
        <v>174</v>
      </c>
      <c r="FT13" s="749">
        <f t="shared" si="28"/>
        <v>175</v>
      </c>
      <c r="FU13" s="749">
        <f t="shared" si="28"/>
        <v>176</v>
      </c>
      <c r="FV13" s="749">
        <f t="shared" si="28"/>
        <v>177</v>
      </c>
      <c r="FW13" s="749">
        <f t="shared" si="28"/>
        <v>178</v>
      </c>
      <c r="FX13" s="749">
        <f t="shared" si="28"/>
        <v>179</v>
      </c>
      <c r="FY13" s="749">
        <f t="shared" si="28"/>
        <v>180</v>
      </c>
      <c r="FZ13" s="749">
        <f t="shared" si="28"/>
        <v>181</v>
      </c>
      <c r="GA13" s="749">
        <f t="shared" si="28"/>
        <v>182</v>
      </c>
      <c r="GB13" s="749">
        <f t="shared" si="28"/>
        <v>183</v>
      </c>
      <c r="GC13" s="749">
        <f t="shared" si="28"/>
        <v>184</v>
      </c>
      <c r="GD13" s="749">
        <f t="shared" si="28"/>
        <v>185</v>
      </c>
      <c r="GE13" s="749">
        <f t="shared" si="28"/>
        <v>186</v>
      </c>
      <c r="GF13" s="749">
        <f t="shared" si="28"/>
        <v>187</v>
      </c>
      <c r="GG13" s="749">
        <f t="shared" si="28"/>
        <v>188</v>
      </c>
      <c r="GH13" s="750">
        <f t="shared" si="28"/>
        <v>189</v>
      </c>
      <c r="GI13" s="216">
        <f t="shared" si="28"/>
        <v>190</v>
      </c>
      <c r="GJ13" s="216">
        <f t="shared" si="28"/>
        <v>191</v>
      </c>
      <c r="GK13" s="759">
        <f t="shared" si="28"/>
        <v>192</v>
      </c>
      <c r="GL13" s="216">
        <f>GK13+1</f>
        <v>193</v>
      </c>
      <c r="GM13" s="216">
        <f>GL13+1</f>
        <v>194</v>
      </c>
      <c r="GN13" s="750">
        <f>GM13+1</f>
        <v>195</v>
      </c>
      <c r="GO13" s="759">
        <f>GN13+1</f>
        <v>196</v>
      </c>
      <c r="GP13" s="759">
        <f>GO13+1</f>
        <v>197</v>
      </c>
      <c r="GQ13" s="750">
        <f t="shared" ref="GQ13:HJ13" si="29">GP13+1</f>
        <v>198</v>
      </c>
      <c r="GR13" s="759">
        <f t="shared" si="29"/>
        <v>199</v>
      </c>
      <c r="GS13" s="759">
        <f t="shared" si="29"/>
        <v>200</v>
      </c>
      <c r="GT13" s="759">
        <f t="shared" si="29"/>
        <v>201</v>
      </c>
      <c r="GU13" s="216">
        <f t="shared" si="29"/>
        <v>202</v>
      </c>
      <c r="GV13" s="216">
        <f t="shared" si="29"/>
        <v>203</v>
      </c>
      <c r="GW13" s="759">
        <f t="shared" si="29"/>
        <v>204</v>
      </c>
      <c r="GX13" s="750">
        <f t="shared" si="29"/>
        <v>205</v>
      </c>
      <c r="GY13" s="216">
        <f t="shared" si="29"/>
        <v>206</v>
      </c>
      <c r="GZ13" s="216">
        <f t="shared" si="29"/>
        <v>207</v>
      </c>
      <c r="HA13" s="759">
        <f t="shared" si="29"/>
        <v>208</v>
      </c>
      <c r="HB13" s="216">
        <f t="shared" si="29"/>
        <v>209</v>
      </c>
      <c r="HC13" s="216">
        <f t="shared" si="29"/>
        <v>210</v>
      </c>
      <c r="HD13" s="759">
        <f t="shared" si="29"/>
        <v>211</v>
      </c>
      <c r="HE13" s="750">
        <f t="shared" si="29"/>
        <v>212</v>
      </c>
      <c r="HF13" s="216">
        <f t="shared" si="29"/>
        <v>213</v>
      </c>
      <c r="HG13" s="216">
        <f t="shared" si="29"/>
        <v>214</v>
      </c>
      <c r="HH13" s="759">
        <f t="shared" si="29"/>
        <v>215</v>
      </c>
      <c r="HI13" s="216">
        <f t="shared" si="29"/>
        <v>216</v>
      </c>
      <c r="HJ13" s="216">
        <f t="shared" si="29"/>
        <v>217</v>
      </c>
      <c r="HK13" s="759">
        <f>HJ13+1</f>
        <v>218</v>
      </c>
      <c r="HL13" s="216">
        <f>HK13+1</f>
        <v>219</v>
      </c>
      <c r="HM13" s="216">
        <f>HL13+1</f>
        <v>220</v>
      </c>
      <c r="HN13" s="750">
        <f t="shared" ref="HN13:IH13" si="30">HM13+1</f>
        <v>221</v>
      </c>
      <c r="HO13" s="750">
        <f t="shared" si="30"/>
        <v>222</v>
      </c>
      <c r="HP13" s="750">
        <f t="shared" si="30"/>
        <v>223</v>
      </c>
      <c r="HQ13" s="748">
        <f t="shared" si="30"/>
        <v>224</v>
      </c>
      <c r="HR13" s="216">
        <f t="shared" si="30"/>
        <v>225</v>
      </c>
      <c r="HS13" s="749">
        <f t="shared" si="30"/>
        <v>226</v>
      </c>
      <c r="HT13" s="750">
        <f t="shared" si="30"/>
        <v>227</v>
      </c>
      <c r="HU13" s="747">
        <f t="shared" si="30"/>
        <v>228</v>
      </c>
      <c r="HV13" s="750">
        <f t="shared" si="30"/>
        <v>229</v>
      </c>
      <c r="HW13" s="750">
        <f>HV13+1</f>
        <v>230</v>
      </c>
      <c r="HX13" s="750">
        <f t="shared" si="30"/>
        <v>231</v>
      </c>
      <c r="HY13" s="750">
        <f t="shared" si="30"/>
        <v>232</v>
      </c>
      <c r="HZ13" s="750">
        <f t="shared" si="30"/>
        <v>233</v>
      </c>
      <c r="IA13" s="750">
        <f t="shared" si="30"/>
        <v>234</v>
      </c>
      <c r="IB13" s="750">
        <f t="shared" si="30"/>
        <v>235</v>
      </c>
      <c r="IC13" s="750">
        <f t="shared" si="30"/>
        <v>236</v>
      </c>
      <c r="ID13" s="750">
        <f t="shared" si="30"/>
        <v>237</v>
      </c>
      <c r="IE13" s="750">
        <f t="shared" si="30"/>
        <v>238</v>
      </c>
      <c r="IF13" s="750">
        <f t="shared" si="30"/>
        <v>239</v>
      </c>
      <c r="IG13" s="750">
        <f t="shared" si="30"/>
        <v>240</v>
      </c>
      <c r="IH13" s="750">
        <f t="shared" si="30"/>
        <v>241</v>
      </c>
      <c r="II13" s="747">
        <f>IH13+1</f>
        <v>242</v>
      </c>
      <c r="IJ13" s="747">
        <f t="shared" ref="IJ13:IK13" si="31">II13+1</f>
        <v>243</v>
      </c>
      <c r="IK13" s="747">
        <f t="shared" si="31"/>
        <v>244</v>
      </c>
      <c r="IL13" s="748">
        <f>IK13+1</f>
        <v>245</v>
      </c>
      <c r="IM13" s="216">
        <f>IL13+1</f>
        <v>246</v>
      </c>
      <c r="IN13" s="216">
        <f t="shared" ref="IN13:KC13" si="32">IM13+1</f>
        <v>247</v>
      </c>
      <c r="IO13" s="216">
        <f t="shared" si="32"/>
        <v>248</v>
      </c>
      <c r="IP13" s="216">
        <f t="shared" si="32"/>
        <v>249</v>
      </c>
      <c r="IQ13" s="216">
        <f t="shared" si="32"/>
        <v>250</v>
      </c>
      <c r="IR13" s="216">
        <f t="shared" si="32"/>
        <v>251</v>
      </c>
      <c r="IS13" s="216">
        <f>IR13+1</f>
        <v>252</v>
      </c>
      <c r="IT13" s="216">
        <f t="shared" si="32"/>
        <v>253</v>
      </c>
      <c r="IU13" s="216">
        <f t="shared" si="32"/>
        <v>254</v>
      </c>
      <c r="IV13" s="216">
        <f t="shared" si="32"/>
        <v>255</v>
      </c>
      <c r="IW13" s="748">
        <f t="shared" si="32"/>
        <v>256</v>
      </c>
      <c r="IX13" s="216">
        <f t="shared" si="32"/>
        <v>257</v>
      </c>
      <c r="IY13" s="216">
        <f t="shared" si="32"/>
        <v>258</v>
      </c>
      <c r="IZ13" s="216">
        <f t="shared" si="32"/>
        <v>259</v>
      </c>
      <c r="JA13" s="748">
        <f t="shared" si="32"/>
        <v>260</v>
      </c>
      <c r="JB13" s="216">
        <f t="shared" si="32"/>
        <v>261</v>
      </c>
      <c r="JC13" s="216">
        <f t="shared" si="32"/>
        <v>262</v>
      </c>
      <c r="JD13" s="216">
        <f>JC13+1</f>
        <v>263</v>
      </c>
      <c r="JE13" s="216">
        <f t="shared" si="32"/>
        <v>264</v>
      </c>
      <c r="JF13" s="216">
        <f t="shared" si="32"/>
        <v>265</v>
      </c>
      <c r="JG13" s="216">
        <f t="shared" si="32"/>
        <v>266</v>
      </c>
      <c r="JH13" s="216">
        <f t="shared" si="32"/>
        <v>267</v>
      </c>
      <c r="JI13" s="216">
        <f t="shared" si="32"/>
        <v>268</v>
      </c>
      <c r="JJ13" s="216">
        <f t="shared" si="32"/>
        <v>269</v>
      </c>
      <c r="JK13" s="216">
        <f t="shared" si="32"/>
        <v>270</v>
      </c>
      <c r="JL13" s="748">
        <f t="shared" si="32"/>
        <v>271</v>
      </c>
      <c r="JM13" s="216">
        <f t="shared" si="32"/>
        <v>272</v>
      </c>
      <c r="JN13" s="216">
        <f t="shared" si="32"/>
        <v>273</v>
      </c>
      <c r="JO13" s="216">
        <f t="shared" si="32"/>
        <v>274</v>
      </c>
      <c r="JP13" s="216">
        <f t="shared" si="32"/>
        <v>275</v>
      </c>
      <c r="JQ13" s="216">
        <f t="shared" si="32"/>
        <v>276</v>
      </c>
      <c r="JR13" s="748">
        <f t="shared" si="32"/>
        <v>277</v>
      </c>
      <c r="JS13" s="216">
        <f t="shared" si="32"/>
        <v>278</v>
      </c>
      <c r="JT13" s="216">
        <f t="shared" si="32"/>
        <v>279</v>
      </c>
      <c r="JU13" s="216">
        <f t="shared" si="32"/>
        <v>280</v>
      </c>
      <c r="JV13" s="216">
        <f t="shared" si="32"/>
        <v>281</v>
      </c>
      <c r="JW13" s="216">
        <f t="shared" si="32"/>
        <v>282</v>
      </c>
      <c r="JX13" s="216">
        <f t="shared" si="32"/>
        <v>283</v>
      </c>
      <c r="JY13" s="216">
        <f t="shared" si="32"/>
        <v>284</v>
      </c>
      <c r="JZ13" s="216">
        <f t="shared" si="32"/>
        <v>285</v>
      </c>
      <c r="KA13" s="216">
        <f t="shared" si="32"/>
        <v>286</v>
      </c>
      <c r="KB13" s="216">
        <f t="shared" si="32"/>
        <v>287</v>
      </c>
      <c r="KC13" s="216">
        <f t="shared" si="32"/>
        <v>288</v>
      </c>
      <c r="KD13" s="235">
        <f>KC13+1</f>
        <v>289</v>
      </c>
      <c r="KE13" s="424">
        <f>KD13+1</f>
        <v>290</v>
      </c>
      <c r="KF13" s="233">
        <f t="shared" ref="KF13:KG13" si="33">KE13+1</f>
        <v>291</v>
      </c>
      <c r="KG13" s="233">
        <f t="shared" si="33"/>
        <v>292</v>
      </c>
      <c r="KH13" s="233">
        <f>KG13+1</f>
        <v>293</v>
      </c>
      <c r="KI13" s="233">
        <f t="shared" ref="KI13:KO13" si="34">KH13+1</f>
        <v>294</v>
      </c>
      <c r="KJ13" s="233">
        <f t="shared" si="34"/>
        <v>295</v>
      </c>
      <c r="KK13" s="233">
        <f>KJ13+1</f>
        <v>296</v>
      </c>
      <c r="KL13" s="233">
        <f t="shared" si="34"/>
        <v>297</v>
      </c>
      <c r="KM13" s="233">
        <f t="shared" si="34"/>
        <v>298</v>
      </c>
      <c r="KN13" s="233">
        <f>KM13+1</f>
        <v>299</v>
      </c>
      <c r="KO13" s="233">
        <f t="shared" si="34"/>
        <v>300</v>
      </c>
      <c r="KP13" s="233">
        <f>KO13+1</f>
        <v>301</v>
      </c>
      <c r="KQ13" s="233">
        <f>KP13+1</f>
        <v>302</v>
      </c>
      <c r="KR13" s="233">
        <f t="shared" ref="KR13:LD13" si="35">KQ13+1</f>
        <v>303</v>
      </c>
      <c r="KS13" s="233">
        <f t="shared" si="35"/>
        <v>304</v>
      </c>
      <c r="KT13" s="233">
        <f>KS13+1</f>
        <v>305</v>
      </c>
      <c r="KU13" s="233">
        <f t="shared" si="35"/>
        <v>306</v>
      </c>
      <c r="KV13" s="233">
        <f t="shared" si="35"/>
        <v>307</v>
      </c>
      <c r="KW13" s="233">
        <f t="shared" si="35"/>
        <v>308</v>
      </c>
      <c r="KX13" s="233">
        <f t="shared" si="35"/>
        <v>309</v>
      </c>
      <c r="KY13" s="233">
        <f>KX13+1</f>
        <v>310</v>
      </c>
      <c r="KZ13" s="233">
        <v>324</v>
      </c>
      <c r="LA13" s="233">
        <v>325</v>
      </c>
      <c r="LB13" s="233">
        <f>KX13+1</f>
        <v>310</v>
      </c>
      <c r="LC13" s="233">
        <f t="shared" si="35"/>
        <v>311</v>
      </c>
      <c r="LD13" s="233">
        <f t="shared" si="35"/>
        <v>312</v>
      </c>
      <c r="LE13" s="233">
        <f>LD13+1</f>
        <v>313</v>
      </c>
      <c r="LF13" s="233">
        <f t="shared" ref="LF13:LR13" si="36">LE13+1</f>
        <v>314</v>
      </c>
      <c r="LG13" s="233">
        <f t="shared" si="36"/>
        <v>315</v>
      </c>
      <c r="LH13" s="233">
        <f t="shared" si="36"/>
        <v>316</v>
      </c>
      <c r="LI13" s="752">
        <f t="shared" si="36"/>
        <v>317</v>
      </c>
      <c r="LJ13" s="233">
        <f t="shared" si="36"/>
        <v>318</v>
      </c>
      <c r="LK13" s="233">
        <f>LJ13+1</f>
        <v>319</v>
      </c>
      <c r="LL13" s="233">
        <f t="shared" si="36"/>
        <v>320</v>
      </c>
      <c r="LM13" s="233">
        <f t="shared" si="36"/>
        <v>321</v>
      </c>
      <c r="LN13" s="233">
        <f t="shared" si="36"/>
        <v>322</v>
      </c>
      <c r="LO13" s="233">
        <f t="shared" si="36"/>
        <v>323</v>
      </c>
      <c r="LP13" s="233">
        <f t="shared" si="36"/>
        <v>324</v>
      </c>
      <c r="LQ13" s="233">
        <f t="shared" si="36"/>
        <v>325</v>
      </c>
      <c r="LR13" s="233">
        <f t="shared" si="36"/>
        <v>326</v>
      </c>
      <c r="LS13" s="233">
        <f>LR13+1</f>
        <v>327</v>
      </c>
      <c r="LT13" s="233">
        <f t="shared" ref="LT13:LZ13" si="37">LS13+1</f>
        <v>328</v>
      </c>
      <c r="LU13" s="233">
        <f t="shared" si="37"/>
        <v>329</v>
      </c>
      <c r="LV13" s="233">
        <f t="shared" si="37"/>
        <v>330</v>
      </c>
      <c r="LW13" s="233">
        <f t="shared" si="37"/>
        <v>331</v>
      </c>
      <c r="LX13" s="233">
        <f t="shared" si="37"/>
        <v>332</v>
      </c>
      <c r="LY13" s="233">
        <f t="shared" si="37"/>
        <v>333</v>
      </c>
      <c r="LZ13" s="233">
        <f t="shared" si="37"/>
        <v>334</v>
      </c>
      <c r="MA13" s="233">
        <f>LZ13+1</f>
        <v>335</v>
      </c>
      <c r="MB13" s="233">
        <f t="shared" ref="MB13" si="38">MA13+1</f>
        <v>336</v>
      </c>
      <c r="MC13" s="233">
        <f>MB13+1</f>
        <v>337</v>
      </c>
      <c r="MD13" s="233">
        <f t="shared" ref="MD13:MO13" si="39">MC13+1</f>
        <v>338</v>
      </c>
      <c r="ME13" s="233">
        <f t="shared" si="39"/>
        <v>339</v>
      </c>
      <c r="MF13" s="233">
        <f t="shared" si="39"/>
        <v>340</v>
      </c>
      <c r="MG13" s="233">
        <f t="shared" si="39"/>
        <v>341</v>
      </c>
      <c r="MH13" s="233">
        <f t="shared" si="39"/>
        <v>342</v>
      </c>
      <c r="MI13" s="233">
        <f t="shared" si="39"/>
        <v>343</v>
      </c>
      <c r="MJ13" s="233">
        <f t="shared" si="39"/>
        <v>344</v>
      </c>
      <c r="MK13" s="233">
        <f t="shared" si="39"/>
        <v>345</v>
      </c>
      <c r="ML13" s="233">
        <f t="shared" si="39"/>
        <v>346</v>
      </c>
      <c r="MM13" s="233">
        <f t="shared" si="39"/>
        <v>347</v>
      </c>
      <c r="MN13" s="752">
        <f t="shared" si="39"/>
        <v>348</v>
      </c>
      <c r="MO13" s="753">
        <f t="shared" si="39"/>
        <v>349</v>
      </c>
      <c r="MP13" s="753">
        <f>MO13+1</f>
        <v>350</v>
      </c>
      <c r="MQ13" s="752">
        <f>MP13+1</f>
        <v>351</v>
      </c>
      <c r="MR13" s="752">
        <f t="shared" ref="MR13:MU13" si="40">MQ13+1</f>
        <v>352</v>
      </c>
      <c r="MS13" s="752">
        <f t="shared" si="40"/>
        <v>353</v>
      </c>
      <c r="MT13" s="752">
        <f t="shared" si="40"/>
        <v>354</v>
      </c>
      <c r="MU13" s="752">
        <f t="shared" si="40"/>
        <v>355</v>
      </c>
      <c r="MV13" s="752">
        <f>MU13+1</f>
        <v>356</v>
      </c>
      <c r="MW13" s="752">
        <f>MV13+1</f>
        <v>357</v>
      </c>
      <c r="MX13" s="752">
        <f t="shared" ref="MX13" si="41">MW13+1</f>
        <v>358</v>
      </c>
      <c r="MY13" s="752">
        <f>MX13+1</f>
        <v>359</v>
      </c>
      <c r="MZ13" s="753">
        <f>MY13+1</f>
        <v>360</v>
      </c>
      <c r="NA13" s="752">
        <f>MZ13+1</f>
        <v>361</v>
      </c>
      <c r="NB13" s="752">
        <f t="shared" ref="NB13:NE13" si="42">NA13+1</f>
        <v>362</v>
      </c>
      <c r="NC13" s="752">
        <f t="shared" si="42"/>
        <v>363</v>
      </c>
      <c r="ND13" s="752">
        <f t="shared" si="42"/>
        <v>364</v>
      </c>
      <c r="NE13" s="752">
        <f t="shared" si="42"/>
        <v>365</v>
      </c>
      <c r="NF13" s="752">
        <f>NE13+1</f>
        <v>366</v>
      </c>
      <c r="NG13" s="752">
        <f>NF13+1</f>
        <v>367</v>
      </c>
      <c r="NH13" s="754">
        <f t="shared" ref="NH13" si="43">NG13+1</f>
        <v>368</v>
      </c>
      <c r="NI13" s="752">
        <f>NH13+1</f>
        <v>369</v>
      </c>
      <c r="NJ13" s="775">
        <f>NI13+1</f>
        <v>370</v>
      </c>
      <c r="NK13" s="750">
        <f>NJ13+1</f>
        <v>371</v>
      </c>
      <c r="NL13" s="216">
        <f>NK13+1</f>
        <v>372</v>
      </c>
      <c r="NM13" s="233">
        <f t="shared" ref="NM13:NQ13" si="44">NL13+1</f>
        <v>373</v>
      </c>
      <c r="NN13" s="233">
        <f t="shared" si="44"/>
        <v>374</v>
      </c>
      <c r="NO13" s="233">
        <f t="shared" si="44"/>
        <v>375</v>
      </c>
      <c r="NP13" s="233">
        <f t="shared" si="44"/>
        <v>376</v>
      </c>
      <c r="NQ13" s="233">
        <f t="shared" si="44"/>
        <v>377</v>
      </c>
      <c r="NR13" s="233">
        <f>NQ13+1</f>
        <v>378</v>
      </c>
      <c r="NS13" s="233">
        <f>NR13+1</f>
        <v>379</v>
      </c>
      <c r="NT13" s="233">
        <f t="shared" ref="NT13:NZ13" si="45">NS13+1</f>
        <v>380</v>
      </c>
      <c r="NU13" s="233">
        <f t="shared" si="45"/>
        <v>381</v>
      </c>
      <c r="NV13" s="233">
        <f t="shared" si="45"/>
        <v>382</v>
      </c>
      <c r="NW13" s="233">
        <f t="shared" si="45"/>
        <v>383</v>
      </c>
      <c r="NX13" s="233">
        <f t="shared" si="45"/>
        <v>384</v>
      </c>
      <c r="NY13" s="233">
        <f t="shared" si="45"/>
        <v>385</v>
      </c>
      <c r="NZ13" s="233">
        <f t="shared" si="45"/>
        <v>386</v>
      </c>
      <c r="OA13" s="424">
        <f>NZ13+1</f>
        <v>387</v>
      </c>
      <c r="OB13" s="754">
        <f>OA13+1</f>
        <v>388</v>
      </c>
    </row>
    <row r="14" spans="1:392" s="776" customFormat="1" ht="10.5" customHeight="1" thickBot="1">
      <c r="A14" s="771" t="s">
        <v>496</v>
      </c>
      <c r="B14" s="219" t="s">
        <v>497</v>
      </c>
      <c r="C14" s="219" t="s">
        <v>497</v>
      </c>
      <c r="D14" s="756" t="s">
        <v>497</v>
      </c>
      <c r="E14" s="219" t="s">
        <v>497</v>
      </c>
      <c r="F14" s="772" t="s">
        <v>497</v>
      </c>
      <c r="G14" s="772" t="s">
        <v>497</v>
      </c>
      <c r="H14" s="219" t="s">
        <v>498</v>
      </c>
      <c r="I14" s="219" t="s">
        <v>499</v>
      </c>
      <c r="J14" s="772" t="s">
        <v>498</v>
      </c>
      <c r="K14" s="755" t="s">
        <v>497</v>
      </c>
      <c r="L14" s="219" t="s">
        <v>496</v>
      </c>
      <c r="M14" s="219" t="s">
        <v>496</v>
      </c>
      <c r="N14" s="219" t="s">
        <v>496</v>
      </c>
      <c r="O14" s="219" t="s">
        <v>496</v>
      </c>
      <c r="P14" s="219" t="s">
        <v>496</v>
      </c>
      <c r="Q14" s="219" t="s">
        <v>496</v>
      </c>
      <c r="R14" s="219" t="s">
        <v>496</v>
      </c>
      <c r="S14" s="219" t="s">
        <v>496</v>
      </c>
      <c r="T14" s="755" t="s">
        <v>497</v>
      </c>
      <c r="U14" s="219" t="s">
        <v>496</v>
      </c>
      <c r="V14" s="219" t="s">
        <v>496</v>
      </c>
      <c r="W14" s="219" t="s">
        <v>496</v>
      </c>
      <c r="X14" s="219" t="s">
        <v>496</v>
      </c>
      <c r="Y14" s="219" t="s">
        <v>496</v>
      </c>
      <c r="Z14" s="219" t="s">
        <v>496</v>
      </c>
      <c r="AA14" s="219" t="s">
        <v>496</v>
      </c>
      <c r="AB14" s="219" t="s">
        <v>496</v>
      </c>
      <c r="AC14" s="219" t="s">
        <v>496</v>
      </c>
      <c r="AD14" s="219" t="s">
        <v>496</v>
      </c>
      <c r="AE14" s="755" t="s">
        <v>497</v>
      </c>
      <c r="AF14" s="755" t="s">
        <v>497</v>
      </c>
      <c r="AG14" s="755" t="s">
        <v>497</v>
      </c>
      <c r="AH14" s="755" t="s">
        <v>497</v>
      </c>
      <c r="AI14" s="755" t="s">
        <v>497</v>
      </c>
      <c r="AJ14" s="755" t="s">
        <v>497</v>
      </c>
      <c r="AK14" s="755" t="s">
        <v>497</v>
      </c>
      <c r="AL14" s="755" t="s">
        <v>497</v>
      </c>
      <c r="AM14" s="755" t="s">
        <v>497</v>
      </c>
      <c r="AN14" s="755" t="s">
        <v>497</v>
      </c>
      <c r="AO14" s="755" t="s">
        <v>497</v>
      </c>
      <c r="AP14" s="755" t="s">
        <v>497</v>
      </c>
      <c r="AQ14" s="755" t="s">
        <v>497</v>
      </c>
      <c r="AR14" s="755" t="s">
        <v>497</v>
      </c>
      <c r="AS14" s="755" t="s">
        <v>497</v>
      </c>
      <c r="AT14" s="755" t="s">
        <v>497</v>
      </c>
      <c r="AU14" s="755" t="s">
        <v>497</v>
      </c>
      <c r="AV14" s="755" t="s">
        <v>497</v>
      </c>
      <c r="AW14" s="755" t="s">
        <v>497</v>
      </c>
      <c r="AX14" s="755" t="s">
        <v>497</v>
      </c>
      <c r="AY14" s="755" t="s">
        <v>497</v>
      </c>
      <c r="AZ14" s="755" t="s">
        <v>497</v>
      </c>
      <c r="BA14" s="755" t="s">
        <v>497</v>
      </c>
      <c r="BB14" s="755" t="s">
        <v>497</v>
      </c>
      <c r="BC14" s="755" t="s">
        <v>497</v>
      </c>
      <c r="BD14" s="755" t="s">
        <v>497</v>
      </c>
      <c r="BE14" s="755" t="s">
        <v>497</v>
      </c>
      <c r="BF14" s="755" t="s">
        <v>497</v>
      </c>
      <c r="BG14" s="755" t="s">
        <v>497</v>
      </c>
      <c r="BH14" s="761" t="s">
        <v>497</v>
      </c>
      <c r="BI14" s="755" t="s">
        <v>497</v>
      </c>
      <c r="BJ14" s="755" t="s">
        <v>497</v>
      </c>
      <c r="BK14" s="219" t="s">
        <v>496</v>
      </c>
      <c r="BL14" s="219" t="s">
        <v>496</v>
      </c>
      <c r="BM14" s="219" t="s">
        <v>496</v>
      </c>
      <c r="BN14" s="219" t="s">
        <v>496</v>
      </c>
      <c r="BO14" s="219" t="s">
        <v>496</v>
      </c>
      <c r="BP14" s="219" t="s">
        <v>496</v>
      </c>
      <c r="BQ14" s="755" t="s">
        <v>497</v>
      </c>
      <c r="BR14" s="219" t="s">
        <v>496</v>
      </c>
      <c r="BS14" s="219" t="s">
        <v>496</v>
      </c>
      <c r="BT14" s="219" t="s">
        <v>496</v>
      </c>
      <c r="BU14" s="219" t="s">
        <v>496</v>
      </c>
      <c r="BV14" s="219" t="s">
        <v>496</v>
      </c>
      <c r="BW14" s="219" t="s">
        <v>496</v>
      </c>
      <c r="BX14" s="755" t="s">
        <v>497</v>
      </c>
      <c r="BY14" s="219" t="s">
        <v>496</v>
      </c>
      <c r="BZ14" s="219" t="s">
        <v>496</v>
      </c>
      <c r="CA14" s="219" t="s">
        <v>496</v>
      </c>
      <c r="CB14" s="219" t="s">
        <v>496</v>
      </c>
      <c r="CC14" s="219" t="s">
        <v>496</v>
      </c>
      <c r="CD14" s="219" t="s">
        <v>496</v>
      </c>
      <c r="CE14" s="219" t="s">
        <v>496</v>
      </c>
      <c r="CF14" s="755" t="s">
        <v>497</v>
      </c>
      <c r="CG14" s="219" t="s">
        <v>496</v>
      </c>
      <c r="CH14" s="219" t="s">
        <v>496</v>
      </c>
      <c r="CI14" s="219" t="s">
        <v>496</v>
      </c>
      <c r="CJ14" s="219" t="s">
        <v>496</v>
      </c>
      <c r="CK14" s="219" t="s">
        <v>496</v>
      </c>
      <c r="CL14" s="771" t="s">
        <v>499</v>
      </c>
      <c r="CM14" s="755" t="s">
        <v>497</v>
      </c>
      <c r="CN14" s="755" t="s">
        <v>497</v>
      </c>
      <c r="CO14" s="219" t="s">
        <v>496</v>
      </c>
      <c r="CP14" s="219" t="s">
        <v>496</v>
      </c>
      <c r="CQ14" s="219" t="s">
        <v>496</v>
      </c>
      <c r="CR14" s="219" t="s">
        <v>496</v>
      </c>
      <c r="CS14" s="219" t="s">
        <v>496</v>
      </c>
      <c r="CT14" s="219" t="s">
        <v>496</v>
      </c>
      <c r="CU14" s="755" t="s">
        <v>497</v>
      </c>
      <c r="CV14" s="219" t="s">
        <v>496</v>
      </c>
      <c r="CW14" s="219" t="s">
        <v>496</v>
      </c>
      <c r="CX14" s="219" t="s">
        <v>496</v>
      </c>
      <c r="CY14" s="219" t="s">
        <v>496</v>
      </c>
      <c r="CZ14" s="219" t="s">
        <v>496</v>
      </c>
      <c r="DA14" s="219" t="s">
        <v>496</v>
      </c>
      <c r="DB14" s="755" t="s">
        <v>497</v>
      </c>
      <c r="DC14" s="219" t="s">
        <v>496</v>
      </c>
      <c r="DD14" s="219" t="s">
        <v>496</v>
      </c>
      <c r="DE14" s="219" t="s">
        <v>496</v>
      </c>
      <c r="DF14" s="219" t="s">
        <v>496</v>
      </c>
      <c r="DG14" s="219" t="s">
        <v>496</v>
      </c>
      <c r="DH14" s="219" t="s">
        <v>496</v>
      </c>
      <c r="DI14" s="219" t="s">
        <v>496</v>
      </c>
      <c r="DJ14" s="755" t="s">
        <v>497</v>
      </c>
      <c r="DK14" s="219" t="s">
        <v>496</v>
      </c>
      <c r="DL14" s="219" t="s">
        <v>496</v>
      </c>
      <c r="DM14" s="219" t="s">
        <v>496</v>
      </c>
      <c r="DN14" s="219" t="s">
        <v>496</v>
      </c>
      <c r="DO14" s="219" t="s">
        <v>496</v>
      </c>
      <c r="DP14" s="219" t="s">
        <v>496</v>
      </c>
      <c r="DQ14" s="772" t="s">
        <v>496</v>
      </c>
      <c r="DR14" s="755" t="s">
        <v>497</v>
      </c>
      <c r="DS14" s="773" t="s">
        <v>496</v>
      </c>
      <c r="DT14" s="771" t="s">
        <v>496</v>
      </c>
      <c r="DU14" s="771" t="s">
        <v>496</v>
      </c>
      <c r="DV14" s="771" t="s">
        <v>496</v>
      </c>
      <c r="DW14" s="771" t="s">
        <v>498</v>
      </c>
      <c r="DX14" s="771" t="s">
        <v>496</v>
      </c>
      <c r="DY14" s="771" t="s">
        <v>496</v>
      </c>
      <c r="DZ14" s="771" t="s">
        <v>496</v>
      </c>
      <c r="EA14" s="771" t="s">
        <v>496</v>
      </c>
      <c r="EB14" s="771" t="s">
        <v>496</v>
      </c>
      <c r="EC14" s="757" t="s">
        <v>497</v>
      </c>
      <c r="ED14" s="209" t="s">
        <v>496</v>
      </c>
      <c r="EE14" s="223" t="s">
        <v>496</v>
      </c>
      <c r="EF14" s="223" t="s">
        <v>496</v>
      </c>
      <c r="EG14" s="223" t="s">
        <v>496</v>
      </c>
      <c r="EH14" s="223" t="s">
        <v>496</v>
      </c>
      <c r="EI14" s="209" t="s">
        <v>496</v>
      </c>
      <c r="EJ14" s="223" t="s">
        <v>496</v>
      </c>
      <c r="EK14" s="755" t="s">
        <v>497</v>
      </c>
      <c r="EL14" s="755" t="s">
        <v>497</v>
      </c>
      <c r="EM14" s="223" t="s">
        <v>496</v>
      </c>
      <c r="EN14" s="223" t="s">
        <v>496</v>
      </c>
      <c r="EO14" s="223" t="s">
        <v>496</v>
      </c>
      <c r="EP14" s="209" t="s">
        <v>496</v>
      </c>
      <c r="EQ14" s="755" t="s">
        <v>497</v>
      </c>
      <c r="ER14" s="755" t="s">
        <v>497</v>
      </c>
      <c r="ES14" s="223" t="s">
        <v>496</v>
      </c>
      <c r="ET14" s="223" t="s">
        <v>496</v>
      </c>
      <c r="EU14" s="223" t="s">
        <v>496</v>
      </c>
      <c r="EV14" s="209" t="s">
        <v>496</v>
      </c>
      <c r="EW14" s="219" t="s">
        <v>498</v>
      </c>
      <c r="EX14" s="219" t="s">
        <v>499</v>
      </c>
      <c r="EY14" s="772" t="s">
        <v>499</v>
      </c>
      <c r="EZ14" s="219" t="s">
        <v>498</v>
      </c>
      <c r="FA14" s="219" t="s">
        <v>499</v>
      </c>
      <c r="FB14" s="772" t="s">
        <v>499</v>
      </c>
      <c r="FC14" s="219" t="s">
        <v>498</v>
      </c>
      <c r="FD14" s="219" t="s">
        <v>499</v>
      </c>
      <c r="FE14" s="772" t="s">
        <v>499</v>
      </c>
      <c r="FF14" s="755" t="s">
        <v>497</v>
      </c>
      <c r="FG14" s="755" t="s">
        <v>497</v>
      </c>
      <c r="FH14" s="223" t="s">
        <v>496</v>
      </c>
      <c r="FI14" s="223" t="s">
        <v>496</v>
      </c>
      <c r="FJ14" s="223" t="s">
        <v>496</v>
      </c>
      <c r="FK14" s="209" t="s">
        <v>496</v>
      </c>
      <c r="FL14" s="209" t="s">
        <v>499</v>
      </c>
      <c r="FM14" s="209" t="s">
        <v>499</v>
      </c>
      <c r="FN14" s="209" t="s">
        <v>499</v>
      </c>
      <c r="FO14" s="209" t="s">
        <v>499</v>
      </c>
      <c r="FP14" s="209" t="s">
        <v>499</v>
      </c>
      <c r="FQ14" s="209" t="s">
        <v>499</v>
      </c>
      <c r="FR14" s="209" t="s">
        <v>499</v>
      </c>
      <c r="FS14" s="209" t="s">
        <v>499</v>
      </c>
      <c r="FT14" s="209" t="s">
        <v>499</v>
      </c>
      <c r="FU14" s="209" t="s">
        <v>498</v>
      </c>
      <c r="FV14" s="209" t="s">
        <v>499</v>
      </c>
      <c r="FW14" s="209" t="s">
        <v>499</v>
      </c>
      <c r="FX14" s="209" t="s">
        <v>499</v>
      </c>
      <c r="FY14" s="209" t="s">
        <v>499</v>
      </c>
      <c r="FZ14" s="209" t="s">
        <v>499</v>
      </c>
      <c r="GA14" s="209" t="s">
        <v>499</v>
      </c>
      <c r="GB14" s="209" t="s">
        <v>499</v>
      </c>
      <c r="GC14" s="209" t="s">
        <v>499</v>
      </c>
      <c r="GD14" s="209" t="s">
        <v>499</v>
      </c>
      <c r="GE14" s="209" t="s">
        <v>499</v>
      </c>
      <c r="GF14" s="209" t="s">
        <v>499</v>
      </c>
      <c r="GG14" s="209" t="s">
        <v>498</v>
      </c>
      <c r="GH14" s="755" t="s">
        <v>497</v>
      </c>
      <c r="GI14" s="223" t="s">
        <v>496</v>
      </c>
      <c r="GJ14" s="223" t="s">
        <v>496</v>
      </c>
      <c r="GK14" s="209" t="s">
        <v>496</v>
      </c>
      <c r="GL14" s="223" t="s">
        <v>496</v>
      </c>
      <c r="GM14" s="223" t="s">
        <v>496</v>
      </c>
      <c r="GN14" s="755" t="s">
        <v>497</v>
      </c>
      <c r="GO14" s="209" t="s">
        <v>496</v>
      </c>
      <c r="GP14" s="209" t="s">
        <v>496</v>
      </c>
      <c r="GQ14" s="755" t="s">
        <v>497</v>
      </c>
      <c r="GR14" s="237" t="s">
        <v>499</v>
      </c>
      <c r="GS14" s="237" t="s">
        <v>499</v>
      </c>
      <c r="GT14" s="237" t="s">
        <v>499</v>
      </c>
      <c r="GU14" s="219" t="s">
        <v>498</v>
      </c>
      <c r="GV14" s="219" t="s">
        <v>499</v>
      </c>
      <c r="GW14" s="772" t="s">
        <v>499</v>
      </c>
      <c r="GX14" s="758" t="s">
        <v>497</v>
      </c>
      <c r="GY14" s="228" t="s">
        <v>497</v>
      </c>
      <c r="GZ14" s="229" t="s">
        <v>496</v>
      </c>
      <c r="HA14" s="212" t="s">
        <v>496</v>
      </c>
      <c r="HB14" s="219" t="s">
        <v>498</v>
      </c>
      <c r="HC14" s="219" t="s">
        <v>499</v>
      </c>
      <c r="HD14" s="772" t="s">
        <v>499</v>
      </c>
      <c r="HE14" s="758" t="s">
        <v>497</v>
      </c>
      <c r="HF14" s="228" t="s">
        <v>497</v>
      </c>
      <c r="HG14" s="229" t="s">
        <v>496</v>
      </c>
      <c r="HH14" s="212" t="s">
        <v>496</v>
      </c>
      <c r="HI14" s="219" t="s">
        <v>498</v>
      </c>
      <c r="HJ14" s="219" t="s">
        <v>499</v>
      </c>
      <c r="HK14" s="772" t="s">
        <v>499</v>
      </c>
      <c r="HL14" s="219" t="s">
        <v>499</v>
      </c>
      <c r="HM14" s="219" t="s">
        <v>499</v>
      </c>
      <c r="HN14" s="773" t="s">
        <v>497</v>
      </c>
      <c r="HO14" s="773" t="s">
        <v>497</v>
      </c>
      <c r="HP14" s="755" t="s">
        <v>497</v>
      </c>
      <c r="HQ14" s="755" t="s">
        <v>497</v>
      </c>
      <c r="HR14" s="219" t="s">
        <v>496</v>
      </c>
      <c r="HS14" s="771" t="s">
        <v>496</v>
      </c>
      <c r="HT14" s="755" t="s">
        <v>497</v>
      </c>
      <c r="HU14" s="756" t="s">
        <v>496</v>
      </c>
      <c r="HV14" s="755" t="s">
        <v>497</v>
      </c>
      <c r="HW14" s="773" t="s">
        <v>496</v>
      </c>
      <c r="HX14" s="773" t="s">
        <v>496</v>
      </c>
      <c r="HY14" s="773" t="s">
        <v>496</v>
      </c>
      <c r="HZ14" s="773" t="s">
        <v>496</v>
      </c>
      <c r="IA14" s="773" t="s">
        <v>496</v>
      </c>
      <c r="IB14" s="773" t="s">
        <v>496</v>
      </c>
      <c r="IC14" s="773" t="s">
        <v>496</v>
      </c>
      <c r="ID14" s="773" t="s">
        <v>496</v>
      </c>
      <c r="IE14" s="773" t="s">
        <v>496</v>
      </c>
      <c r="IF14" s="773" t="s">
        <v>496</v>
      </c>
      <c r="IG14" s="773" t="s">
        <v>496</v>
      </c>
      <c r="IH14" s="773" t="s">
        <v>496</v>
      </c>
      <c r="II14" s="756" t="s">
        <v>496</v>
      </c>
      <c r="IJ14" s="756" t="s">
        <v>496</v>
      </c>
      <c r="IK14" s="756" t="s">
        <v>496</v>
      </c>
      <c r="IL14" s="755" t="s">
        <v>497</v>
      </c>
      <c r="IM14" s="219" t="s">
        <v>499</v>
      </c>
      <c r="IN14" s="219" t="s">
        <v>499</v>
      </c>
      <c r="IO14" s="219" t="s">
        <v>499</v>
      </c>
      <c r="IP14" s="219" t="s">
        <v>499</v>
      </c>
      <c r="IQ14" s="219" t="s">
        <v>499</v>
      </c>
      <c r="IR14" s="219" t="s">
        <v>499</v>
      </c>
      <c r="IS14" s="219" t="s">
        <v>499</v>
      </c>
      <c r="IT14" s="219" t="s">
        <v>499</v>
      </c>
      <c r="IU14" s="219" t="s">
        <v>499</v>
      </c>
      <c r="IV14" s="219" t="s">
        <v>499</v>
      </c>
      <c r="IW14" s="755" t="s">
        <v>497</v>
      </c>
      <c r="IX14" s="219" t="s">
        <v>499</v>
      </c>
      <c r="IY14" s="219" t="s">
        <v>499</v>
      </c>
      <c r="IZ14" s="219" t="s">
        <v>499</v>
      </c>
      <c r="JA14" s="755" t="s">
        <v>497</v>
      </c>
      <c r="JB14" s="219" t="s">
        <v>499</v>
      </c>
      <c r="JC14" s="219" t="s">
        <v>499</v>
      </c>
      <c r="JD14" s="219" t="s">
        <v>499</v>
      </c>
      <c r="JE14" s="219" t="s">
        <v>499</v>
      </c>
      <c r="JF14" s="219" t="s">
        <v>499</v>
      </c>
      <c r="JG14" s="219" t="s">
        <v>499</v>
      </c>
      <c r="JH14" s="219" t="s">
        <v>499</v>
      </c>
      <c r="JI14" s="219" t="s">
        <v>499</v>
      </c>
      <c r="JJ14" s="219" t="s">
        <v>499</v>
      </c>
      <c r="JK14" s="219" t="s">
        <v>499</v>
      </c>
      <c r="JL14" s="755" t="s">
        <v>497</v>
      </c>
      <c r="JM14" s="219" t="s">
        <v>499</v>
      </c>
      <c r="JN14" s="219" t="s">
        <v>499</v>
      </c>
      <c r="JO14" s="219" t="s">
        <v>499</v>
      </c>
      <c r="JP14" s="219" t="s">
        <v>499</v>
      </c>
      <c r="JQ14" s="219" t="s">
        <v>498</v>
      </c>
      <c r="JR14" s="755" t="s">
        <v>497</v>
      </c>
      <c r="JS14" s="219" t="s">
        <v>499</v>
      </c>
      <c r="JT14" s="219" t="s">
        <v>499</v>
      </c>
      <c r="JU14" s="219" t="s">
        <v>499</v>
      </c>
      <c r="JV14" s="219" t="s">
        <v>499</v>
      </c>
      <c r="JW14" s="219" t="s">
        <v>499</v>
      </c>
      <c r="JX14" s="219" t="s">
        <v>499</v>
      </c>
      <c r="JY14" s="219" t="s">
        <v>499</v>
      </c>
      <c r="JZ14" s="219" t="s">
        <v>499</v>
      </c>
      <c r="KA14" s="219" t="s">
        <v>499</v>
      </c>
      <c r="KB14" s="219" t="s">
        <v>499</v>
      </c>
      <c r="KC14" s="219" t="s">
        <v>498</v>
      </c>
      <c r="KD14" s="772" t="s">
        <v>499</v>
      </c>
      <c r="KE14" s="219" t="s">
        <v>499</v>
      </c>
      <c r="KF14" s="219" t="s">
        <v>499</v>
      </c>
      <c r="KG14" s="219" t="s">
        <v>499</v>
      </c>
      <c r="KH14" s="219" t="s">
        <v>498</v>
      </c>
      <c r="KI14" s="219" t="s">
        <v>496</v>
      </c>
      <c r="KJ14" s="219" t="s">
        <v>496</v>
      </c>
      <c r="KK14" s="219" t="s">
        <v>499</v>
      </c>
      <c r="KL14" s="219" t="s">
        <v>499</v>
      </c>
      <c r="KM14" s="219" t="s">
        <v>499</v>
      </c>
      <c r="KN14" s="219" t="s">
        <v>499</v>
      </c>
      <c r="KO14" s="219" t="s">
        <v>499</v>
      </c>
      <c r="KP14" s="219" t="s">
        <v>499</v>
      </c>
      <c r="KQ14" s="219" t="s">
        <v>499</v>
      </c>
      <c r="KR14" s="219" t="s">
        <v>498</v>
      </c>
      <c r="KS14" s="219" t="s">
        <v>499</v>
      </c>
      <c r="KT14" s="219" t="s">
        <v>499</v>
      </c>
      <c r="KU14" s="219" t="s">
        <v>499</v>
      </c>
      <c r="KV14" s="219" t="s">
        <v>499</v>
      </c>
      <c r="KW14" s="219" t="s">
        <v>499</v>
      </c>
      <c r="KX14" s="219" t="s">
        <v>499</v>
      </c>
      <c r="KY14" s="219" t="s">
        <v>499</v>
      </c>
      <c r="KZ14" s="219" t="s">
        <v>499</v>
      </c>
      <c r="LA14" s="219" t="s">
        <v>499</v>
      </c>
      <c r="LB14" s="219" t="s">
        <v>499</v>
      </c>
      <c r="LC14" s="219" t="s">
        <v>498</v>
      </c>
      <c r="LD14" s="219" t="s">
        <v>499</v>
      </c>
      <c r="LE14" s="219" t="s">
        <v>499</v>
      </c>
      <c r="LF14" s="219" t="s">
        <v>499</v>
      </c>
      <c r="LG14" s="219" t="s">
        <v>499</v>
      </c>
      <c r="LH14" s="219" t="s">
        <v>499</v>
      </c>
      <c r="LI14" s="756" t="s">
        <v>499</v>
      </c>
      <c r="LJ14" s="219" t="s">
        <v>499</v>
      </c>
      <c r="LK14" s="219" t="s">
        <v>499</v>
      </c>
      <c r="LL14" s="219" t="s">
        <v>499</v>
      </c>
      <c r="LM14" s="219" t="s">
        <v>499</v>
      </c>
      <c r="LN14" s="219" t="s">
        <v>499</v>
      </c>
      <c r="LO14" s="219" t="s">
        <v>499</v>
      </c>
      <c r="LP14" s="219" t="s">
        <v>499</v>
      </c>
      <c r="LQ14" s="219" t="s">
        <v>498</v>
      </c>
      <c r="LR14" s="219" t="s">
        <v>496</v>
      </c>
      <c r="LS14" s="219" t="s">
        <v>496</v>
      </c>
      <c r="LT14" s="219" t="s">
        <v>499</v>
      </c>
      <c r="LU14" s="219" t="s">
        <v>499</v>
      </c>
      <c r="LV14" s="219" t="s">
        <v>499</v>
      </c>
      <c r="LW14" s="219" t="s">
        <v>499</v>
      </c>
      <c r="LX14" s="219" t="s">
        <v>499</v>
      </c>
      <c r="LY14" s="219" t="s">
        <v>499</v>
      </c>
      <c r="LZ14" s="219" t="s">
        <v>499</v>
      </c>
      <c r="MA14" s="219" t="s">
        <v>498</v>
      </c>
      <c r="MB14" s="219" t="s">
        <v>499</v>
      </c>
      <c r="MC14" s="219" t="s">
        <v>499</v>
      </c>
      <c r="MD14" s="219" t="s">
        <v>499</v>
      </c>
      <c r="ME14" s="219" t="s">
        <v>499</v>
      </c>
      <c r="MF14" s="219" t="s">
        <v>499</v>
      </c>
      <c r="MG14" s="219" t="s">
        <v>499</v>
      </c>
      <c r="MH14" s="219" t="s">
        <v>499</v>
      </c>
      <c r="MI14" s="219" t="s">
        <v>499</v>
      </c>
      <c r="MJ14" s="219" t="s">
        <v>499</v>
      </c>
      <c r="MK14" s="219" t="s">
        <v>499</v>
      </c>
      <c r="ML14" s="219" t="s">
        <v>499</v>
      </c>
      <c r="MM14" s="219" t="s">
        <v>498</v>
      </c>
      <c r="MN14" s="756" t="s">
        <v>499</v>
      </c>
      <c r="MO14" s="773" t="s">
        <v>1487</v>
      </c>
      <c r="MP14" s="773" t="s">
        <v>1487</v>
      </c>
      <c r="MQ14" s="756" t="s">
        <v>496</v>
      </c>
      <c r="MR14" s="756" t="s">
        <v>496</v>
      </c>
      <c r="MS14" s="756" t="s">
        <v>496</v>
      </c>
      <c r="MT14" s="756" t="s">
        <v>496</v>
      </c>
      <c r="MU14" s="756" t="s">
        <v>496</v>
      </c>
      <c r="MV14" s="756" t="s">
        <v>496</v>
      </c>
      <c r="MW14" s="756" t="s">
        <v>496</v>
      </c>
      <c r="MX14" s="756" t="s">
        <v>496</v>
      </c>
      <c r="MY14" s="756" t="s">
        <v>496</v>
      </c>
      <c r="MZ14" s="773" t="s">
        <v>1487</v>
      </c>
      <c r="NA14" s="756" t="s">
        <v>496</v>
      </c>
      <c r="NB14" s="756" t="s">
        <v>496</v>
      </c>
      <c r="NC14" s="756" t="s">
        <v>496</v>
      </c>
      <c r="ND14" s="756" t="s">
        <v>496</v>
      </c>
      <c r="NE14" s="756" t="s">
        <v>496</v>
      </c>
      <c r="NF14" s="756" t="s">
        <v>496</v>
      </c>
      <c r="NG14" s="756" t="s">
        <v>496</v>
      </c>
      <c r="NH14" s="756" t="s">
        <v>496</v>
      </c>
      <c r="NI14" s="756" t="s">
        <v>496</v>
      </c>
      <c r="NJ14" s="773" t="s">
        <v>1487</v>
      </c>
      <c r="NK14" s="773" t="s">
        <v>496</v>
      </c>
      <c r="NL14" s="219" t="s">
        <v>496</v>
      </c>
      <c r="NM14" s="219" t="s">
        <v>499</v>
      </c>
      <c r="NN14" s="219" t="s">
        <v>499</v>
      </c>
      <c r="NO14" s="219" t="s">
        <v>499</v>
      </c>
      <c r="NP14" s="219" t="s">
        <v>499</v>
      </c>
      <c r="NQ14" s="219" t="s">
        <v>499</v>
      </c>
      <c r="NR14" s="219" t="s">
        <v>498</v>
      </c>
      <c r="NS14" s="219" t="s">
        <v>499</v>
      </c>
      <c r="NT14" s="219" t="s">
        <v>499</v>
      </c>
      <c r="NU14" s="219" t="s">
        <v>499</v>
      </c>
      <c r="NV14" s="219" t="s">
        <v>499</v>
      </c>
      <c r="NW14" s="219" t="s">
        <v>499</v>
      </c>
      <c r="NX14" s="219" t="s">
        <v>499</v>
      </c>
      <c r="NY14" s="219" t="s">
        <v>499</v>
      </c>
      <c r="NZ14" s="219" t="s">
        <v>499</v>
      </c>
      <c r="OA14" s="219" t="s">
        <v>498</v>
      </c>
      <c r="OB14" s="756" t="s">
        <v>498</v>
      </c>
    </row>
    <row r="15" spans="1:392" s="764" customFormat="1" ht="24" customHeight="1">
      <c r="A15" s="777"/>
      <c r="B15" s="217" t="str">
        <f>はじめに!D3</f>
        <v>○○県</v>
      </c>
      <c r="C15" s="217" t="str">
        <f>はじめに!D4</f>
        <v>△△市</v>
      </c>
      <c r="D15" s="780"/>
      <c r="E15" s="217" t="str">
        <f>はじめに!D5</f>
        <v>あいうえお集落協定</v>
      </c>
      <c r="F15" s="827"/>
      <c r="G15" s="827">
        <f t="shared" ref="G15" si="46">IFERROR(D15*10000+F15,"")</f>
        <v>0</v>
      </c>
      <c r="H15" s="217" t="str">
        <f>はじめに!D7</f>
        <v>○○県△△市○町</v>
      </c>
      <c r="I15" s="218">
        <f>別紙１①!E38</f>
        <v>7</v>
      </c>
      <c r="J15" s="827"/>
      <c r="K15" s="779">
        <f>M15+N15+O15+P15+Q15+R15+S15</f>
        <v>22</v>
      </c>
      <c r="L15" s="217">
        <f>別紙１④!A33</f>
        <v>4</v>
      </c>
      <c r="M15" s="217">
        <f>COUNTIF(別紙１③!H7:H34,"A")+COUNTIF(別紙１③!H7:H34,"B")</f>
        <v>9</v>
      </c>
      <c r="N15" s="217">
        <f>COUNTIF(別紙１③!H7:H34,"C")+COUNTIF(別紙１③!H7:H34,"D")+COUNTIF(別紙１③!H7:H34,"E")</f>
        <v>3</v>
      </c>
      <c r="O15" s="217">
        <f>COUNTIF(別紙１③!H7:H34,"F")+COUNTIF(別紙１③!H7:H34,"G")+COUNTIF(別紙１③!H7:H34,"H")+COUNTIF(別紙１③!H7:H34,"I")</f>
        <v>4</v>
      </c>
      <c r="P15" s="217">
        <f>COUNTIF(別紙１③!H7:H34,"J")</f>
        <v>1</v>
      </c>
      <c r="Q15" s="217">
        <f>COUNTIF(別紙１③!H7:H34,"K")</f>
        <v>1</v>
      </c>
      <c r="R15" s="217">
        <f>COUNTIF(別紙１③!H7:H34,"L")</f>
        <v>2</v>
      </c>
      <c r="S15" s="217">
        <f>COUNTIF(別紙１③!H7:H34,"M")</f>
        <v>2</v>
      </c>
      <c r="T15" s="778">
        <f t="shared" ref="T15" si="47">U15+V15+W15+X15+Y15+Z15+AA15+AB15+AC15+AD15</f>
        <v>10</v>
      </c>
      <c r="U15" s="217">
        <f>COUNTIF(別紙１③!I7:I34,"ア")</f>
        <v>1</v>
      </c>
      <c r="V15" s="217">
        <f>COUNTIF(別紙１③!I7:I34,"イ")</f>
        <v>2</v>
      </c>
      <c r="W15" s="217">
        <f>COUNTIF(別紙１③!I7:I34,"ウ")</f>
        <v>1</v>
      </c>
      <c r="X15" s="217">
        <f>COUNTIF(別紙１③!I7:I34,"エ")</f>
        <v>1</v>
      </c>
      <c r="Y15" s="217">
        <f>COUNTIF(別紙１③!I7:I34,"オ")</f>
        <v>0</v>
      </c>
      <c r="Z15" s="217">
        <f>COUNTIF(別紙１③!I7:I34,"カ")</f>
        <v>2</v>
      </c>
      <c r="AA15" s="217">
        <f>COUNTIF(別紙１③!I7:I34,"キ")</f>
        <v>2</v>
      </c>
      <c r="AB15" s="217">
        <f>COUNTIF(別紙１③!I7:I34,"ク")</f>
        <v>0</v>
      </c>
      <c r="AC15" s="217">
        <f>COUNTIF(別紙１③!I7:I34,"ケ")</f>
        <v>1</v>
      </c>
      <c r="AD15" s="217">
        <f>COUNTIF(別紙１③!I7:I34,"コ")</f>
        <v>0</v>
      </c>
      <c r="AE15" s="779" t="str">
        <f>IF(CM15*BI15&gt;0,"通特併存",IF(BI15&lt;&gt;0,"通常",IF(CM15&lt;&gt;0,"特認",IF(CM15*BI15=0,""))))</f>
        <v>通特併存</v>
      </c>
      <c r="AF15" s="785">
        <f>AG15+AN15+AU15+BC15</f>
        <v>38346</v>
      </c>
      <c r="AG15" s="785">
        <f t="shared" ref="AG15" si="48">AH15+AI15+AJ15+AK15+AL15+AM15</f>
        <v>20714</v>
      </c>
      <c r="AH15" s="785">
        <f t="shared" ref="AH15:AM15" si="49">BK15+CO15</f>
        <v>16569</v>
      </c>
      <c r="AI15" s="785">
        <f t="shared" si="49"/>
        <v>0</v>
      </c>
      <c r="AJ15" s="785">
        <f>BM15+CQ15</f>
        <v>1403</v>
      </c>
      <c r="AK15" s="785">
        <f t="shared" si="49"/>
        <v>1515</v>
      </c>
      <c r="AL15" s="785">
        <f t="shared" si="49"/>
        <v>813</v>
      </c>
      <c r="AM15" s="785">
        <f t="shared" si="49"/>
        <v>414</v>
      </c>
      <c r="AN15" s="785">
        <f t="shared" ref="AN15" si="50">AO15+AP15+AQ15+AR15+AS15+AT15</f>
        <v>12468</v>
      </c>
      <c r="AO15" s="785">
        <f t="shared" ref="AO15:AT15" si="51">BR15+CV15</f>
        <v>1840</v>
      </c>
      <c r="AP15" s="785">
        <f t="shared" si="51"/>
        <v>4925</v>
      </c>
      <c r="AQ15" s="785">
        <f t="shared" si="51"/>
        <v>869</v>
      </c>
      <c r="AR15" s="785">
        <f t="shared" si="51"/>
        <v>2034</v>
      </c>
      <c r="AS15" s="785">
        <f t="shared" si="51"/>
        <v>1153</v>
      </c>
      <c r="AT15" s="785">
        <f t="shared" si="51"/>
        <v>1647</v>
      </c>
      <c r="AU15" s="785">
        <f t="shared" ref="AU15" si="52">AV15+AW15+AX15+AY15+AZ15+BA15+BB15</f>
        <v>4014</v>
      </c>
      <c r="AV15" s="785">
        <f t="shared" ref="AV15:BB15" si="53">BY15+DC15</f>
        <v>3144</v>
      </c>
      <c r="AW15" s="785">
        <f t="shared" si="53"/>
        <v>120</v>
      </c>
      <c r="AX15" s="785">
        <f t="shared" si="53"/>
        <v>140</v>
      </c>
      <c r="AY15" s="785">
        <f t="shared" si="53"/>
        <v>130</v>
      </c>
      <c r="AZ15" s="785">
        <f t="shared" si="53"/>
        <v>150</v>
      </c>
      <c r="BA15" s="785">
        <f t="shared" si="53"/>
        <v>170</v>
      </c>
      <c r="BB15" s="785">
        <f t="shared" si="53"/>
        <v>160</v>
      </c>
      <c r="BC15" s="785">
        <f t="shared" ref="BC15" si="54">BD15+BE15+BF15+BG15+BH15</f>
        <v>1150</v>
      </c>
      <c r="BD15" s="785">
        <f t="shared" ref="BD15:BH15" si="55">CG15+DK15</f>
        <v>430</v>
      </c>
      <c r="BE15" s="785">
        <f t="shared" si="55"/>
        <v>0</v>
      </c>
      <c r="BF15" s="785">
        <f t="shared" si="55"/>
        <v>230</v>
      </c>
      <c r="BG15" s="785">
        <f t="shared" si="55"/>
        <v>240</v>
      </c>
      <c r="BH15" s="786">
        <f t="shared" si="55"/>
        <v>250</v>
      </c>
      <c r="BI15" s="785">
        <f t="shared" ref="BI15" si="56">BJ15+BQ15+BX15+CF15</f>
        <v>27482</v>
      </c>
      <c r="BJ15" s="785">
        <f t="shared" ref="BJ15" si="57">BK15+BL15+BM15+BN15+BO15+BP15</f>
        <v>16268</v>
      </c>
      <c r="BK15" s="220">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220">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220">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220">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220">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220">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785">
        <f>BR15+BS15+BT15+BU15+BV15+BW15</f>
        <v>8180</v>
      </c>
      <c r="BR15" s="220">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220">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220">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220">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220">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220">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785">
        <f>BY15+BZ15+CA15+CB15+CC15+CD15+CE15</f>
        <v>3034</v>
      </c>
      <c r="BY15" s="220">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220">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220">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220">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220">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220">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220">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785">
        <f>CG15+CH15+CI15+CJ15+CK15</f>
        <v>0</v>
      </c>
      <c r="CG15" s="220">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220">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220">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220">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220">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782"/>
      <c r="CM15" s="785">
        <f t="shared" ref="CM15" si="58">CN15+CU15+DB15+DJ15</f>
        <v>10864</v>
      </c>
      <c r="CN15" s="785">
        <f t="shared" ref="CN15" si="59">CO15+CP15+CQ15+CR15+CS15+CT15</f>
        <v>4446</v>
      </c>
      <c r="CO15" s="220">
        <f>SUMIFS(別紙２①!$F18:$F105,別紙２①!$A18:$A105,"特認地域",別紙２①!$E18:$E105,"田",別紙２①!$G18:$G105,"急傾斜")</f>
        <v>2555</v>
      </c>
      <c r="CP15" s="220">
        <f>SUMIFS(別紙２①!$F18:$F105,別紙２①!$A18:$A105,"特認地域",別紙２①!$E18:$E105,"田",別紙２①!$G18:$G105,"緩傾斜")</f>
        <v>0</v>
      </c>
      <c r="CQ15" s="220">
        <f>SUMIFS(別紙２①!$F18:$F105,別紙２①!$A18:$A105,"特認地域",別紙２①!$E18:$E105,"田",別紙２①!$G18:$G105,"高齢化・耕作放棄率")</f>
        <v>912</v>
      </c>
      <c r="CR15" s="220">
        <f>SUMIFS(別紙２①!$F18:$F105,別紙２①!$A18:$A105,"特認地域",別紙２①!$E18:$E105,"田",別紙２①!$G18:$G105,"小区画・不整形")</f>
        <v>979</v>
      </c>
      <c r="CS15" s="220">
        <f>SUMIFS(別紙２①!$F18:$F105,別紙２①!$A18:$A105,"特認地域",別紙２①!$E18:$E105,"田",別紙２①!$G18:$G105,"特認基準")</f>
        <v>0</v>
      </c>
      <c r="CT15" s="220">
        <f>SUMIFS(別紙２①!$F18:$F105,別紙２①!$A18:$A105,"特認地域",別紙２①!$E18:$E105,"田",別紙２①!$G18:$G105,"交付対象外")</f>
        <v>0</v>
      </c>
      <c r="CU15" s="785">
        <f t="shared" ref="CU15" si="60">CV15+CW15+CX15+CY15+CZ15+DA15</f>
        <v>4288</v>
      </c>
      <c r="CV15" s="220">
        <f>SUMIFS(別紙２①!$F18:$F105,別紙２①!$A18:$A105,"特認地域",別紙２①!$E18:$E105,"畑",別紙２①!$G18:$G105,"急傾斜")</f>
        <v>0</v>
      </c>
      <c r="CW15" s="220">
        <f>SUMIFS(別紙２①!$F18:$F105,別紙２①!$A18:$A105,"特認地域",別紙２①!$E18:$E105,"畑",別紙２①!$G18:$G105,"緩傾斜")</f>
        <v>3692</v>
      </c>
      <c r="CX15" s="220">
        <f>SUMIFS(別紙２①!$F18:$F105,別紙２①!$A18:$A105,"特認地域",別紙２①!$E18:$E105,"畑",別紙２①!$G18:$G105,"高齢化・耕作放棄率")</f>
        <v>0</v>
      </c>
      <c r="CY15" s="220">
        <f>SUMIFS(別紙２①!$F18:$F105,別紙２①!$A18:$A105,"特認地域",別紙２①!$E18:$E105,"畑",別紙２①!$G18:$G105,"特認基準")</f>
        <v>557</v>
      </c>
      <c r="CZ15" s="220">
        <f>SUMIFS(別紙２①!$F18:$F105,別紙２①!$A18:$A105,"特認地域",別紙２①!$E18:$E105,"畑",別紙２①!$G18:$G105,"交付対象外（田畑混在地）")</f>
        <v>39</v>
      </c>
      <c r="DA15" s="220">
        <f>SUMIFS(別紙２①!$F18:$F105,別紙２①!$A18:$A105,"特認地域",別紙２①!$E18:$E105,"畑",別紙２①!$G18:$G105,"交付対象外（田畑混在地以外）")</f>
        <v>0</v>
      </c>
      <c r="DB15" s="785">
        <f t="shared" ref="DB15" si="61">DC15+DD15+DE15+DF15+DG15+DH15+DI15</f>
        <v>980</v>
      </c>
      <c r="DC15" s="220">
        <f>SUMIFS(別紙２①!$F18:$F105,別紙２①!$A18:$A105,"特認地域",別紙２①!$E18:$E105,"草地",別紙２①!$G18:$G105,"急傾斜")</f>
        <v>110</v>
      </c>
      <c r="DD15" s="220">
        <f>SUMIFS(別紙２①!$F18:$F105,別紙２①!$A18:$A105,"特認地域",別紙２①!$E18:$E105,"草地",別紙２①!$G18:$G105,"緩傾斜")</f>
        <v>120</v>
      </c>
      <c r="DE15" s="220">
        <f>SUMIFS(別紙２①!$F18:$F105,別紙２①!$A18:$A105,"特認地域",別紙２①!$E18:$E105,"草地",別紙２①!$G18:$G105,"草地比率の高い草地")</f>
        <v>140</v>
      </c>
      <c r="DF15" s="220">
        <f>SUMIFS(別紙２①!$F18:$F105,別紙２①!$A18:$A105,"特認地域",別紙２①!$E18:$E105,"草地",別紙２①!$G18:$G105,"高齢化・耕作放棄率")</f>
        <v>130</v>
      </c>
      <c r="DG15" s="220">
        <f>SUMIFS(別紙２①!$F18:$F105,別紙２①!$A18:$A105,"特認地域",別紙２①!$E18:$E105,"草地",別紙２①!$G18:$G105,"特認基準")</f>
        <v>150</v>
      </c>
      <c r="DH15" s="220">
        <f>SUMIFS(別紙２①!$F18:$F105,別紙２①!$A18:$A105,"特認地域",別紙２①!$E18:$E105,"草地",別紙２①!$G18:$G105,"交付対象外（田草地混在地）")</f>
        <v>170</v>
      </c>
      <c r="DI15" s="220">
        <f>SUMIFS(別紙２①!$F18:$F105,別紙２①!$A18:$A105,"特認地域",別紙２①!$E18:$E105,"草地",別紙２①!$G18:$G105,"交付対象外（田草地混在地以外）")</f>
        <v>160</v>
      </c>
      <c r="DJ15" s="785">
        <f t="shared" ref="DJ15" si="62">DK15+DL15+DM15+DN15+DO15</f>
        <v>1150</v>
      </c>
      <c r="DK15" s="220">
        <f>SUMIFS(別紙２①!$F18:$F105,別紙２①!$A18:$A105,"特認地域",別紙２①!$E18:$E105,"採草放牧地",別紙２①!$G18:$G105,"急傾斜")</f>
        <v>430</v>
      </c>
      <c r="DL15" s="220">
        <f>SUMIFS(別紙２①!$F18:$F105,別紙２①!$A18:$A105,"特認地域",別紙２①!$E18:$E105,"採草放牧地",別紙２①!$G18:$G105,"緩傾斜")</f>
        <v>0</v>
      </c>
      <c r="DM15" s="220">
        <f>SUMIFS(別紙２①!$F18:$F105,別紙２①!$A18:$A105,"特認地域",別紙２①!$E18:$E105,"採草放牧地",別紙２①!$G18:$G105,"特認基準")</f>
        <v>230</v>
      </c>
      <c r="DN15" s="222">
        <f>SUMIFS(別紙２①!$F18:$F105,別紙２①!$A18:$A105,"特認地域",別紙２①!$E18:$E105,"採草放牧地",別紙２①!$G18:$G105,"交付対象外（田採草放牧地混在地）")</f>
        <v>240</v>
      </c>
      <c r="DO15" s="222">
        <f>SUMIFS(別紙２①!$F18:$F105,別紙２①!$A18:$A105,"特認地域",別紙２①!$E18:$E105,"採草放牧地",別紙２①!$G18:$G105,"交付対象外（田採草放牧地混在地以外）")</f>
        <v>250</v>
      </c>
      <c r="DP15" s="222">
        <f>別紙１④!I63+別紙１④!N63+別紙１④!S63+別紙１④!X63</f>
        <v>369019</v>
      </c>
      <c r="DQ15" s="830"/>
      <c r="DR15" s="806">
        <f>DS15+DX15+DY15+DZ15+EA15+EB15</f>
        <v>0</v>
      </c>
      <c r="DS15" s="818">
        <f>DT15+DU15+DV15</f>
        <v>0</v>
      </c>
      <c r="DT15" s="787"/>
      <c r="DU15" s="787"/>
      <c r="DV15" s="787"/>
      <c r="DW15" s="787"/>
      <c r="DX15" s="787"/>
      <c r="DY15" s="787"/>
      <c r="DZ15" s="787"/>
      <c r="EA15" s="787"/>
      <c r="EB15" s="787"/>
      <c r="EC15" s="789">
        <f>EE15+EF15+EG15</f>
        <v>0</v>
      </c>
      <c r="ED15" s="788"/>
      <c r="EE15" s="224">
        <f>SUMIFS(別紙２①!$F18:$F105,別紙２①!$P18:$P105,"荒廃農地",別紙２①!$Q18:$Q105,"復旧",別紙２①!$E18:$E105,"田")</f>
        <v>0</v>
      </c>
      <c r="EF15" s="224">
        <f>SUMIFS(別紙２①!$F18:$F105,別紙２①!$P18:$P105,"荒廃農地",別紙２①!$Q18:$Q105,"復旧",別紙２①!$E18:$E105,"畑")</f>
        <v>0</v>
      </c>
      <c r="EG15" s="224">
        <f>SUMIFS(別紙２①!$F18:$F105,別紙２①!$P18:$P105,"荒廃農地",別紙２①!$Q18:$Q105,"復旧",別紙２①!$E18:$E105,"草地")</f>
        <v>0</v>
      </c>
      <c r="EH15" s="224">
        <f>SUMIFS(別紙２①!$F18:$F105,別紙２①!$P18:$P105,"被災地",別紙２①!$Q18:$Q105,"復旧")</f>
        <v>0</v>
      </c>
      <c r="EI15" s="788"/>
      <c r="EJ15" s="224">
        <f>SUMIFS(別紙２①!$F18:$F105,別紙２①!$G18:$G105,"協定に含めない管理すべき農用地")</f>
        <v>0</v>
      </c>
      <c r="EK15" s="785">
        <f t="shared" ref="EK15" si="63">IF(SUM(EM15:EN15)&gt;0,1,0)</f>
        <v>1</v>
      </c>
      <c r="EL15" s="785">
        <f t="shared" ref="EL15" si="64">EM15+EN15</f>
        <v>2140</v>
      </c>
      <c r="EM15" s="220">
        <f>別紙１④!B71</f>
        <v>907</v>
      </c>
      <c r="EN15" s="220">
        <f>別紙１④!E71</f>
        <v>1233</v>
      </c>
      <c r="EO15" s="220">
        <f>別紙１④!P71</f>
        <v>21400</v>
      </c>
      <c r="EP15" s="826"/>
      <c r="EQ15" s="785">
        <f>IF(SUM(ES15:ET15)&gt;0,1,0)</f>
        <v>0</v>
      </c>
      <c r="ER15" s="785">
        <f t="shared" ref="ER15" si="65">ES15+ET15</f>
        <v>0</v>
      </c>
      <c r="ES15" s="220">
        <f>別紙１④!H72</f>
        <v>0</v>
      </c>
      <c r="ET15" s="220">
        <f>別紙１④!J72</f>
        <v>0</v>
      </c>
      <c r="EU15" s="220">
        <f>別紙１④!P72</f>
        <v>0</v>
      </c>
      <c r="EV15" s="826"/>
      <c r="EW15" s="225"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226">
        <f>別紙１④!J258</f>
        <v>11</v>
      </c>
      <c r="EY15" s="819"/>
      <c r="EZ15" s="225" t="str">
        <f>別紙１④!S260</f>
        <v>[イ　棚田等の保全を通じた多面にわたる機能の維持・発揮]
例) 【生産性向上】食味基準を設ける等により品質向上を図り棚田米の販売量/額を〇t /円 から〇t /円に増加させる。</v>
      </c>
      <c r="FA15" s="226">
        <f>別紙１④!J258</f>
        <v>11</v>
      </c>
      <c r="FB15" s="819"/>
      <c r="FC15" s="225"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226">
        <f>別紙１④!J258</f>
        <v>11</v>
      </c>
      <c r="FE15" s="819"/>
      <c r="FF15" s="783">
        <f t="shared" ref="FF15" si="66">IF(SUM(FH15:FI15)&gt;0,1,0)</f>
        <v>1</v>
      </c>
      <c r="FG15" s="783">
        <f t="shared" ref="FG15" si="67">FH15+FI15</f>
        <v>738</v>
      </c>
      <c r="FH15" s="220">
        <f>別紙１④!B80</f>
        <v>738</v>
      </c>
      <c r="FI15" s="220">
        <f>別紙１④!E80</f>
        <v>0</v>
      </c>
      <c r="FJ15" s="220">
        <f>別紙１④!S80</f>
        <v>4428</v>
      </c>
      <c r="FK15" s="826"/>
      <c r="FL15" s="213"/>
      <c r="FM15" s="213"/>
      <c r="FN15" s="213"/>
      <c r="FO15" s="213"/>
      <c r="FP15" s="213"/>
      <c r="FQ15" s="213"/>
      <c r="FR15" s="213"/>
      <c r="FS15" s="213"/>
      <c r="FT15" s="213"/>
      <c r="FU15" s="802"/>
      <c r="FV15" s="213"/>
      <c r="FW15" s="213"/>
      <c r="FX15" s="213"/>
      <c r="FY15" s="213"/>
      <c r="FZ15" s="213"/>
      <c r="GA15" s="213"/>
      <c r="GB15" s="213"/>
      <c r="GC15" s="213"/>
      <c r="GD15" s="213"/>
      <c r="GE15" s="213"/>
      <c r="GF15" s="213"/>
      <c r="GG15" s="802"/>
      <c r="GH15" s="783">
        <f>IF(GI15&gt;0,1,0)</f>
        <v>0</v>
      </c>
      <c r="GI15" s="220">
        <f>別紙１④!B88+別紙１④!D88+別紙１④!F88+別紙１④!I88+別紙１④!B89+別紙１④!D89+別紙１④!F89+別紙１④!I89</f>
        <v>0</v>
      </c>
      <c r="GJ15" s="220">
        <f>別紙１④!S88</f>
        <v>0</v>
      </c>
      <c r="GK15" s="826"/>
      <c r="GL15" s="224">
        <f>COUNTIFS(別紙１④!$B$97:$F$101,"&lt;&gt;")</f>
        <v>2</v>
      </c>
      <c r="GM15" s="224">
        <f>COUNTIFS(別紙１④!$H$97:$J$101,"&lt;&gt;")</f>
        <v>0</v>
      </c>
      <c r="GN15" s="801">
        <f t="shared" ref="GN15" si="68">GO15+GP15</f>
        <v>0</v>
      </c>
      <c r="GO15" s="802"/>
      <c r="GP15" s="802"/>
      <c r="GQ15" s="801">
        <f>SUM(GR15:GT15)</f>
        <v>0</v>
      </c>
      <c r="GR15" s="214"/>
      <c r="GS15" s="214"/>
      <c r="GT15" s="214"/>
      <c r="GU15" s="227"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226">
        <f>別紙１④!J268</f>
        <v>11</v>
      </c>
      <c r="GW15" s="819"/>
      <c r="GX15" s="790">
        <f t="shared" ref="GX15" si="69">IF(GY15&gt;0,1,0)</f>
        <v>0</v>
      </c>
      <c r="GY15" s="224">
        <f>別紙１④!B110+別紙１④!D110+別紙１④!F110+別紙１④!I110</f>
        <v>0</v>
      </c>
      <c r="GZ15" s="224">
        <f>別紙１④!P110</f>
        <v>0</v>
      </c>
      <c r="HA15" s="826"/>
      <c r="HB15" s="227"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226">
        <f>別紙１④!J272</f>
        <v>11</v>
      </c>
      <c r="HD15" s="819"/>
      <c r="HE15" s="790">
        <f t="shared" ref="HE15" si="70">IF(HF15&gt;0,1,0)</f>
        <v>1</v>
      </c>
      <c r="HF15" s="224">
        <f>別紙１④!I110+別紙１④!K110+別紙１④!M110+別紙１④!P110</f>
        <v>5000</v>
      </c>
      <c r="HG15" s="224">
        <f>別紙１④!W110</f>
        <v>0</v>
      </c>
      <c r="HH15" s="826"/>
      <c r="HI15" s="227">
        <f>別紙１④!Z270</f>
        <v>0</v>
      </c>
      <c r="HJ15" s="226">
        <f>別紙１④!Q272</f>
        <v>0</v>
      </c>
      <c r="HK15" s="819"/>
      <c r="HL15" s="230" t="str">
        <f>IF(別紙２①!G6="〇",1,"")</f>
        <v/>
      </c>
      <c r="HM15" s="230" t="str">
        <f>IF(別紙２①!G8="〇",1,"")</f>
        <v/>
      </c>
      <c r="HN15" s="783">
        <f>DP15+EO15+EU15+FJ15+GJ15+GZ15+HG15</f>
        <v>394847</v>
      </c>
      <c r="HO15" s="783">
        <f>DQ15+EP15+EV15+FK15+GK15+HA15+HH15</f>
        <v>0</v>
      </c>
      <c r="HP15" s="783">
        <f t="shared" ref="HP15" si="71">HN15-HR15</f>
        <v>194847</v>
      </c>
      <c r="HQ15" s="784">
        <f t="shared" ref="HQ15" si="72">HP15/HN15</f>
        <v>0.49347468766382929</v>
      </c>
      <c r="HR15" s="220">
        <f>別紙１④!M241</f>
        <v>200000</v>
      </c>
      <c r="HS15" s="781"/>
      <c r="HT15" s="783">
        <f>HN15+HS15</f>
        <v>394847</v>
      </c>
      <c r="HU15" s="781"/>
      <c r="HV15" s="783">
        <f>HW15+HX15+HY15+HZ15+IA15+IB15+IC15+ID15+IE15+IF15+IG15+IH15+II15+IJ15</f>
        <v>4000000</v>
      </c>
      <c r="HW15" s="783">
        <f>別紙１④!R205</f>
        <v>300000</v>
      </c>
      <c r="HX15" s="783">
        <f>別紙１④!R206</f>
        <v>30000</v>
      </c>
      <c r="HY15" s="806">
        <f>別紙１④!R211</f>
        <v>1000000</v>
      </c>
      <c r="HZ15" s="806">
        <f>別紙１④!R213</f>
        <v>800000</v>
      </c>
      <c r="IA15" s="783">
        <f>別紙１④!R215</f>
        <v>500000</v>
      </c>
      <c r="IB15" s="783">
        <f>別紙１④!R216</f>
        <v>500000</v>
      </c>
      <c r="IC15" s="783">
        <f>別紙１④!R217</f>
        <v>600000</v>
      </c>
      <c r="ID15" s="783">
        <f>別紙１④!R218</f>
        <v>30000</v>
      </c>
      <c r="IE15" s="783">
        <f>別紙１④!R210</f>
        <v>20000</v>
      </c>
      <c r="IF15" s="783">
        <f>別紙１④!R209</f>
        <v>100000</v>
      </c>
      <c r="IG15" s="783">
        <f>別紙１④!R207</f>
        <v>20000</v>
      </c>
      <c r="IH15" s="783">
        <f>別紙１④!R208</f>
        <v>100000</v>
      </c>
      <c r="II15" s="781"/>
      <c r="IJ15" s="781"/>
      <c r="IK15" s="781"/>
      <c r="IL15" s="779">
        <f>SUM(IN15:IV15)</f>
        <v>1</v>
      </c>
      <c r="IM15" s="231">
        <f>IF(別紙１④!A155="✓",1,"")</f>
        <v>1</v>
      </c>
      <c r="IN15" s="231">
        <f>IF(別紙１④!A157="〇",1,"")</f>
        <v>1</v>
      </c>
      <c r="IO15" s="231" t="str">
        <f>IF(別紙１④!A158="〇",1,"")</f>
        <v/>
      </c>
      <c r="IP15" s="231" t="str">
        <f>IF(別紙１④!A159="〇",1,"")</f>
        <v/>
      </c>
      <c r="IQ15" s="231" t="str">
        <f>IF(別紙１④!A160="〇",1,"")</f>
        <v/>
      </c>
      <c r="IR15" s="231" t="str">
        <f>IF(別紙１④!A161="〇",1,"")</f>
        <v/>
      </c>
      <c r="IS15" s="231" t="str">
        <f>IF(別紙１④!A162="〇",1,"")</f>
        <v/>
      </c>
      <c r="IT15" s="231" t="str">
        <f>IF(別紙１④!A163="〇",1,"")</f>
        <v/>
      </c>
      <c r="IU15" s="231" t="str">
        <f>IF(別紙１④!A164="〇",1,"")</f>
        <v/>
      </c>
      <c r="IV15" s="231" t="str">
        <f>IF(別紙１④!A165="〇",1,"")</f>
        <v/>
      </c>
      <c r="IW15" s="779">
        <f>SUM(IX15:IZ15)</f>
        <v>3</v>
      </c>
      <c r="IX15" s="217">
        <f>IF(OR(別紙１④!H169="〇",別紙１④!N169="〇",別紙１④!S169="〇"),1,"")</f>
        <v>1</v>
      </c>
      <c r="IY15" s="217">
        <f>IF(OR(別紙１④!H170="〇",別紙１④!N170="〇",別紙１④!S170="〇"),1,"")</f>
        <v>1</v>
      </c>
      <c r="IZ15" s="217">
        <f>IF(別紙１④!D171&lt;&gt;"",1,"")</f>
        <v>1</v>
      </c>
      <c r="JA15" s="779">
        <f>SUM(JB15:JK15)</f>
        <v>4</v>
      </c>
      <c r="JB15" s="217">
        <f>IF(別紙１④!A177="〇",1,"")</f>
        <v>1</v>
      </c>
      <c r="JC15" s="217" t="str">
        <f>IF(別紙１④!A178="〇",1,"")</f>
        <v/>
      </c>
      <c r="JD15" s="217" t="str">
        <f>IF(別紙１④!A179="〇",1,"")</f>
        <v/>
      </c>
      <c r="JE15" s="217">
        <f>IF(別紙１④!A180="〇",1,"")</f>
        <v>1</v>
      </c>
      <c r="JF15" s="217" t="str">
        <f>IF(別紙１④!A181="〇",1,"")</f>
        <v/>
      </c>
      <c r="JG15" s="217" t="str">
        <f>IF(別紙１④!A182="〇",1,"")</f>
        <v/>
      </c>
      <c r="JH15" s="217">
        <f>IF(別紙１④!A183="〇",1,"")</f>
        <v>1</v>
      </c>
      <c r="JI15" s="217" t="str">
        <f>IF(別紙１④!A184="〇",1,"")</f>
        <v/>
      </c>
      <c r="JJ15" s="217">
        <f>IF(別紙１④!A185="〇",1,"")</f>
        <v>1</v>
      </c>
      <c r="JK15" s="217" t="str">
        <f>IF(別紙１④!A186="〇",1,"")</f>
        <v/>
      </c>
      <c r="JL15" s="779">
        <f t="shared" ref="JL15" si="73">SUM(JM15:JP15)</f>
        <v>2</v>
      </c>
      <c r="JM15" s="217">
        <f>IF(別紙１④!B130="〇",1,"")</f>
        <v>1</v>
      </c>
      <c r="JN15" s="217">
        <f>IF(別紙１④!B131="〇",1,"")</f>
        <v>1</v>
      </c>
      <c r="JO15" s="217" t="str">
        <f>IF(別紙１④!B132="〇",1,"")</f>
        <v/>
      </c>
      <c r="JP15" s="217" t="str">
        <f>IF(別紙１④!B133="〇",1,"")</f>
        <v/>
      </c>
      <c r="JQ15" s="217" t="str">
        <f>別紙１④!D134&amp;""</f>
        <v xml:space="preserve">例)農業生産活動の継続に向けた集落機能強化
</v>
      </c>
      <c r="JR15" s="778">
        <f>SUM(JS15:KB15)</f>
        <v>2</v>
      </c>
      <c r="JS15" s="217">
        <f>IF(別紙１④!B139="〇",1,"")</f>
        <v>1</v>
      </c>
      <c r="JT15" s="217" t="str">
        <f>IF(別紙１④!B140="〇",1,"")</f>
        <v/>
      </c>
      <c r="JU15" s="217" t="str">
        <f>IF(別紙１④!B141="〇",1,"")</f>
        <v/>
      </c>
      <c r="JV15" s="217" t="str">
        <f>IF(別紙１④!B142="〇",1,"")</f>
        <v/>
      </c>
      <c r="JW15" s="217" t="str">
        <f>IF(別紙１④!B143="〇",1,"")</f>
        <v/>
      </c>
      <c r="JX15" s="217" t="str">
        <f>IF(別紙１④!B144="〇",1,"")</f>
        <v/>
      </c>
      <c r="JY15" s="217" t="str">
        <f>IF(別紙１④!B145="〇",1,"")</f>
        <v/>
      </c>
      <c r="JZ15" s="217">
        <f>IF(別紙１④!B146="〇",1,"")</f>
        <v>1</v>
      </c>
      <c r="KA15" s="217" t="str">
        <f>IF(別紙１④!B147="〇",1,"")</f>
        <v/>
      </c>
      <c r="KB15" s="217" t="str">
        <f>IF(別紙１④!B148="〇",1,"")</f>
        <v/>
      </c>
      <c r="KC15" s="217" t="str">
        <f>別紙１④!N149&amp;""</f>
        <v/>
      </c>
      <c r="KD15" s="827"/>
      <c r="KE15" s="220">
        <f>IF('別紙２②（ネットワーク化活動計画）'!B17="○",1,"")</f>
        <v>1</v>
      </c>
      <c r="KF15" s="217">
        <f>IF('別紙２②（ネットワーク化活動計画）'!B19="○",1,"")</f>
        <v>1</v>
      </c>
      <c r="KG15" s="217">
        <f>IF('別紙２②（ネットワーク化活動計画）'!B21="○",1,"")</f>
        <v>1</v>
      </c>
      <c r="KH15" s="597" t="str">
        <f>'別紙２③（ネットワーク化）'!$B$6&amp;""</f>
        <v>農林地域集落協定ネットワーク協議会</v>
      </c>
      <c r="KI15" s="220">
        <f>COUNTIFS('別紙２③（ネットワーク化）'!$B$11:$B$14,"&lt;&gt;")</f>
        <v>3</v>
      </c>
      <c r="KJ15" s="679">
        <f>'別紙２③（ネットワーク化）'!$F$15</f>
        <v>20.734599999999997</v>
      </c>
      <c r="KK15" s="220">
        <f>IF('別紙２③（ネットワーク化）'!$B$23="○",1,"")</f>
        <v>1</v>
      </c>
      <c r="KL15" s="220">
        <f>IF('別紙２③（ネットワーク化）'!$B$21="○",1,"")</f>
        <v>1</v>
      </c>
      <c r="KM15" s="220" t="str">
        <f>IF('別紙２③（ネットワーク化）'!$B$22="○",1,"")</f>
        <v/>
      </c>
      <c r="KN15" s="220">
        <f>IF('別紙２③（ネットワーク化）'!$B$23="○",1,"")</f>
        <v>1</v>
      </c>
      <c r="KO15" s="220" t="str">
        <f>IF('別紙２③（ネットワーク化）'!$H$20="○",1,"")</f>
        <v/>
      </c>
      <c r="KP15" s="220">
        <f>IF('別紙２③（ネットワーク化）'!$H$21="○",1,"")</f>
        <v>1</v>
      </c>
      <c r="KQ15" s="220" t="str">
        <f>IF('別紙２③（ネットワーク化）'!$H$22="○",1,"")</f>
        <v/>
      </c>
      <c r="KR15" s="220" t="str">
        <f>'別紙２③（ネットワーク化）'!J23&amp;""</f>
        <v/>
      </c>
      <c r="KS15" s="220">
        <f>IF('別紙２③（ネットワーク化）'!$B$29="○",1,"")</f>
        <v>1</v>
      </c>
      <c r="KT15" s="220" t="str">
        <f>IF('別紙２③（ネットワーク化）'!$B$31="○",1,"")</f>
        <v/>
      </c>
      <c r="KU15" s="220" t="str">
        <f>IF('別紙２③（ネットワーク化）'!$B$32="○",1,"")</f>
        <v/>
      </c>
      <c r="KV15" s="220" t="str">
        <f>IF('別紙２③（ネットワーク化）'!$B$33="○",1,"")</f>
        <v/>
      </c>
      <c r="KW15" s="220">
        <f>IF('別紙２③（ネットワーク化）'!$B$34="○",1,"")</f>
        <v>1</v>
      </c>
      <c r="KX15" s="220">
        <f>IF('別紙２③（ネットワーク化）'!$H$29="○",1,"")</f>
        <v>1</v>
      </c>
      <c r="KY15" s="220">
        <f>IF('別紙２③（ネットワーク化）'!$H$30="○",1,"")</f>
        <v>1</v>
      </c>
      <c r="KZ15" s="220">
        <f>IF('別紙２③（ネットワーク化）'!$H$31="○",1,"")</f>
        <v>1</v>
      </c>
      <c r="LA15" s="220" t="str">
        <f>IF('別紙２③（ネットワーク化）'!$H$32="○",1,"")</f>
        <v/>
      </c>
      <c r="LB15" s="220" t="str">
        <f>IF('別紙２③（ネットワーク化）'!$H$33="○",1,"")</f>
        <v/>
      </c>
      <c r="LC15" s="226" t="str">
        <f>'別紙２③（ネットワーク化）'!J34&amp;""</f>
        <v/>
      </c>
      <c r="LD15" s="597">
        <f>IF('別紙２③（ネットワーク化）'!$B$38="○",1,"")</f>
        <v>1</v>
      </c>
      <c r="LE15" s="597">
        <f>IF('別紙２③（ネットワーク化）'!$B$39="○",1,"")</f>
        <v>1</v>
      </c>
      <c r="LF15" s="597" t="str">
        <f>IF('別紙２③（ネットワーク化）'!$G$38="○",1,"")</f>
        <v/>
      </c>
      <c r="LG15" s="597" t="str">
        <f>IF('別紙２③（ネットワーク化）'!$G$39="○",1,"")</f>
        <v/>
      </c>
      <c r="LH15" s="220" t="str">
        <f>'別紙２③（ネットワーク化）'!J39&amp;""</f>
        <v/>
      </c>
      <c r="LI15" s="781"/>
      <c r="LJ15" s="220" t="str">
        <f>IF('別紙２③（ネットワーク化）'!$B$65="○",1,"")</f>
        <v/>
      </c>
      <c r="LK15" s="220">
        <f>IF('別紙２③（ネットワーク化）'!$B$66="○",1,"")</f>
        <v>1</v>
      </c>
      <c r="LL15" s="220" t="str">
        <f>IF('別紙２③（ネットワーク化）'!$B$67="○",1,"")</f>
        <v/>
      </c>
      <c r="LM15" s="220" t="str">
        <f>IF('別紙２③（ネットワーク化）'!$B$68="○",1,"")</f>
        <v/>
      </c>
      <c r="LN15" s="220" t="str">
        <f>IF('別紙２③（ネットワーク化）'!$B$69="○",1,"")</f>
        <v/>
      </c>
      <c r="LO15" s="220" t="str">
        <f>IF('別紙２③（ネットワーク化）'!$B$70="○",1,"")</f>
        <v/>
      </c>
      <c r="LP15" s="220" t="str">
        <f>'別紙２③（ネットワーク化）'!F70&amp;""</f>
        <v/>
      </c>
      <c r="LQ15" s="220" t="str">
        <f>'別紙２④（統合）'!$B$6&amp;""</f>
        <v>農林地域広域集落協定</v>
      </c>
      <c r="LR15" s="597">
        <f>COUNTIFS('別紙２④（統合）'!$B$11:$B$14,"&lt;&gt;")</f>
        <v>3</v>
      </c>
      <c r="LS15" s="679">
        <f>'別紙２④（統合）'!$F$15</f>
        <v>18.034599999999998</v>
      </c>
      <c r="LT15" s="220" t="str">
        <f>IF('別紙２④（統合）'!$B$20="○",1,"")</f>
        <v/>
      </c>
      <c r="LU15" s="220">
        <f>IF('別紙２④（統合）'!$B$21="○",1,"")</f>
        <v>1</v>
      </c>
      <c r="LV15" s="220" t="str">
        <f>IF('別紙２④（統合）'!$B$22="○",1,"")</f>
        <v/>
      </c>
      <c r="LW15" s="220">
        <f>IF('別紙２④（統合）'!$B$23="○",1,"")</f>
        <v>1</v>
      </c>
      <c r="LX15" s="220" t="str">
        <f>IF('別紙２④（統合）'!$H$20="○",1,"")</f>
        <v/>
      </c>
      <c r="LY15" s="220" t="str">
        <f>IF('別紙２④（統合）'!$H$21="○",1,"")</f>
        <v/>
      </c>
      <c r="LZ15" s="220">
        <f>IF('別紙２④（統合）'!$H$22="○",1,"")</f>
        <v>1</v>
      </c>
      <c r="MA15" s="220" t="str">
        <f>'別紙２④（統合）'!$J$23&amp;""</f>
        <v>農作業機械の老朽化及びオペレーターの不足</v>
      </c>
      <c r="MB15" s="220">
        <f>IF('別紙２④（統合）'!$B$29="○",1,"")</f>
        <v>1</v>
      </c>
      <c r="MC15" s="220" t="str">
        <f>IF('別紙２④（統合）'!$B$30="○",1,"")</f>
        <v/>
      </c>
      <c r="MD15" s="220">
        <f>IF('別紙２④（統合）'!$B$31="○",1,"")</f>
        <v>1</v>
      </c>
      <c r="ME15" s="220">
        <f>IF('別紙２④（統合）'!$B$32="○",1,"")</f>
        <v>1</v>
      </c>
      <c r="MF15" s="220">
        <f>IF('別紙２④（統合）'!$B$33="○",1,"")</f>
        <v>1</v>
      </c>
      <c r="MG15" s="220" t="str">
        <f>IF('別紙２④（統合）'!$H$29="○",1,"")</f>
        <v/>
      </c>
      <c r="MH15" s="220" t="str">
        <f>IF('別紙２④（統合）'!$H$30="○",1,"")</f>
        <v/>
      </c>
      <c r="MI15" s="220" t="str">
        <f>IF('別紙２④（統合）'!$H$31="○",1,"")</f>
        <v/>
      </c>
      <c r="MJ15" s="220">
        <f>IF('別紙２④（統合）'!$H$32="○",1,"")</f>
        <v>1</v>
      </c>
      <c r="MK15" s="220">
        <f>IF('別紙２④（統合）'!$H$33="○",1,"")</f>
        <v>1</v>
      </c>
      <c r="ML15" s="220" t="str">
        <f>IF('別紙２④（統合）'!$H$34="○",1,"")</f>
        <v/>
      </c>
      <c r="MM15" s="220" t="str">
        <f>'別紙２④（統合）'!$J$34&amp;""</f>
        <v>農作業機械のオペレーターの確保</v>
      </c>
      <c r="MN15" s="781"/>
      <c r="MO15" s="603">
        <f>MP15+MZ15</f>
        <v>0</v>
      </c>
      <c r="MP15" s="603">
        <f>SUM(MQ15:MY15)</f>
        <v>0</v>
      </c>
      <c r="MQ15" s="807"/>
      <c r="MR15" s="807"/>
      <c r="MS15" s="807"/>
      <c r="MT15" s="807"/>
      <c r="MU15" s="807"/>
      <c r="MV15" s="807"/>
      <c r="MW15" s="807"/>
      <c r="MX15" s="807"/>
      <c r="MY15" s="807"/>
      <c r="MZ15" s="603">
        <f>SUM(NA15:NI15)</f>
        <v>0</v>
      </c>
      <c r="NA15" s="807"/>
      <c r="NB15" s="807"/>
      <c r="NC15" s="807"/>
      <c r="ND15" s="807"/>
      <c r="NE15" s="807"/>
      <c r="NF15" s="807"/>
      <c r="NG15" s="807"/>
      <c r="NH15" s="807"/>
      <c r="NI15" s="807"/>
      <c r="NJ15" s="603">
        <f>NK15+NL15</f>
        <v>7</v>
      </c>
      <c r="NK15" s="778">
        <f>R15</f>
        <v>2</v>
      </c>
      <c r="NL15" s="217">
        <f>'別紙２⑤（多様な組織等の参画）'!G22</f>
        <v>5</v>
      </c>
      <c r="NM15" s="220">
        <f>IF('別紙２⑤（多様な組織等の参画）'!$B$31="○",1,"")</f>
        <v>1</v>
      </c>
      <c r="NN15" s="220">
        <f>IF('別紙２⑤（多様な組織等の参画）'!$B$32="○",1,"")</f>
        <v>1</v>
      </c>
      <c r="NO15" s="220" t="str">
        <f>IF('別紙２⑤（多様な組織等の参画）'!$B$33="○",1,"")</f>
        <v/>
      </c>
      <c r="NP15" s="220" t="str">
        <f>IF('別紙２⑤（多様な組織等の参画）'!$H$31="○",1,"")</f>
        <v/>
      </c>
      <c r="NQ15" s="220">
        <f>IF('別紙２⑤（多様な組織等の参画）'!$H$32="○",1,"")</f>
        <v>1</v>
      </c>
      <c r="NR15" s="220" t="str">
        <f>'別紙２⑤（多様な組織等の参画）'!$J$33&amp;""</f>
        <v>棚田の荒廃</v>
      </c>
      <c r="NS15" s="220">
        <f>IF('別紙２⑤（多様な組織等の参画）'!$B$39="○",1,"")</f>
        <v>1</v>
      </c>
      <c r="NT15" s="220">
        <f>IF('別紙２⑤（多様な組織等の参画）'!$B$40="○",1,"")</f>
        <v>1</v>
      </c>
      <c r="NU15" s="220" t="str">
        <f>IF('別紙２⑤（多様な組織等の参画）'!$B$41="○",1,"")</f>
        <v/>
      </c>
      <c r="NV15" s="220">
        <f>IF('別紙２⑤（多様な組織等の参画）'!$B$42="○",1,"")</f>
        <v>1</v>
      </c>
      <c r="NW15" s="220" t="str">
        <f>IF('別紙２⑤（多様な組織等の参画）'!$B$43="○",1,"")</f>
        <v/>
      </c>
      <c r="NX15" s="220" t="str">
        <f>IF('別紙２⑤（多様な組織等の参画）'!$H$39="○",1,"")</f>
        <v/>
      </c>
      <c r="NY15" s="220">
        <f>IF('別紙２⑤（多様な組織等の参画）'!$H$40="○",1,"")</f>
        <v>1</v>
      </c>
      <c r="NZ15" s="220">
        <f>IF('別紙２⑤（多様な組織等の参画）'!$H$41="○",1,"")</f>
        <v>1</v>
      </c>
      <c r="OA15" s="220" t="str">
        <f>'別紙２⑤（多様な組織等の参画）'!$J$42&amp;""</f>
        <v>棚田資源を活かした振興活動</v>
      </c>
      <c r="OB15" s="807"/>
    </row>
  </sheetData>
  <autoFilter ref="A14:AD15"/>
  <dataConsolidate/>
  <mergeCells count="450">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DG9:DG12"/>
    <mergeCell ref="DH9:DH12"/>
    <mergeCell ref="DI9:DI12"/>
    <mergeCell ref="DK9:DK12"/>
    <mergeCell ref="CX9:CX12"/>
    <mergeCell ref="CY9:CY12"/>
    <mergeCell ref="CZ9:CZ12"/>
    <mergeCell ref="DA9:DA12"/>
    <mergeCell ref="DC9:DC12"/>
    <mergeCell ref="DD9:DD12"/>
    <mergeCell ref="DJ8:DJ12"/>
    <mergeCell ref="DK8:DO8"/>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KW8:KW12"/>
    <mergeCell ref="KX8:KX12"/>
    <mergeCell ref="KY8:KY12"/>
    <mergeCell ref="KM8:KM12"/>
    <mergeCell ref="KN8:KN12"/>
    <mergeCell ref="KO8:KO12"/>
    <mergeCell ref="KP8:KP12"/>
    <mergeCell ref="KQ8:KQ12"/>
    <mergeCell ref="KS8:KS12"/>
    <mergeCell ref="KR9:KR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BH8:BH12"/>
    <mergeCell ref="BI8:BI12"/>
    <mergeCell ref="BJ8:BJ12"/>
    <mergeCell ref="BK8:BP8"/>
    <mergeCell ref="BQ8:BQ12"/>
    <mergeCell ref="BR8:BW8"/>
    <mergeCell ref="BT9:BT12"/>
    <mergeCell ref="BU9:BU12"/>
    <mergeCell ref="BV9:BV12"/>
    <mergeCell ref="BW9:BW12"/>
    <mergeCell ref="BB8:BB12"/>
    <mergeCell ref="BD8:BD12"/>
    <mergeCell ref="BE8:BE12"/>
    <mergeCell ref="BF8:BF12"/>
    <mergeCell ref="BG8:BG12"/>
    <mergeCell ref="AT8:AT12"/>
    <mergeCell ref="AV8:AV12"/>
    <mergeCell ref="AW8:AW12"/>
    <mergeCell ref="AX8:AX12"/>
    <mergeCell ref="AY8:AY12"/>
    <mergeCell ref="AZ8:AZ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HY6:HY12"/>
    <mergeCell ref="HZ6:HZ12"/>
    <mergeCell ref="IA6:IA12"/>
    <mergeCell ref="IB6:IB12"/>
    <mergeCell ref="IC6:IC12"/>
    <mergeCell ref="ID6:ID12"/>
    <mergeCell ref="HS6:HS12"/>
    <mergeCell ref="HT6:HT12"/>
    <mergeCell ref="HU6:HU12"/>
    <mergeCell ref="HV6:HV12"/>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s>
  <phoneticPr fontId="3"/>
  <conditionalFormatting sqref="T2">
    <cfRule type="cellIs" dxfId="3" priority="3" operator="notEqual">
      <formula>$U$2+$V$2+$W$2+$X$2+$Y$2+$Z$2+$AA$2+$AB$2+$AC$2+$AD$2</formula>
    </cfRule>
  </conditionalFormatting>
  <conditionalFormatting sqref="K2">
    <cfRule type="cellIs" dxfId="2" priority="4" operator="notEqual">
      <formula>$M$2+#REF!+#REF!+#REF!+#REF!+#REF!+#REF!+#REF!+$P$2+$Q$2+$R$2+$S$2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formula1>"1,2"</formula1>
    </dataValidation>
    <dataValidation type="list" allowBlank="1" showInputMessage="1" showErrorMessage="1" sqref="J15">
      <formula1>"0,1,2,3"</formula1>
    </dataValidation>
    <dataValidation type="custom" allowBlank="1" showInputMessage="1" errorTitle="関数セル" error="入力不要" sqref="KD7:KD14 KE7:KG7 KE13:KG14">
      <formula1>"IF(SUM(I11:N11)&gt;0,1,0)"</formula1>
    </dataValidation>
  </dataValidations>
  <pageMargins left="0.39370078740157483" right="0.39370078740157483" top="0.98425196850393704" bottom="0.98425196850393704" header="0.51181102362204722" footer="0.51181102362204722"/>
  <pageSetup paperSize="9" orientation="portrait" r:id="rId1"/>
  <headerFooter alignWithMargins="0">
    <oddHeader>&amp;L&amp;18集落協定ＤＳ</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D29"/>
  <sheetViews>
    <sheetView showGridLines="0" tabSelected="1" view="pageBreakPreview" topLeftCell="A2" zoomScale="90" zoomScaleNormal="90" zoomScaleSheetLayoutView="90" workbookViewId="0">
      <selection activeCell="I6" sqref="I6"/>
    </sheetView>
  </sheetViews>
  <sheetFormatPr defaultColWidth="9" defaultRowHeight="14.25"/>
  <cols>
    <col min="1" max="1" width="5.5" style="89" customWidth="1"/>
    <col min="2" max="2" width="6.375" style="89" customWidth="1"/>
    <col min="3" max="3" width="4.125" style="89" customWidth="1"/>
    <col min="4" max="4" width="43.75" style="89" customWidth="1"/>
    <col min="5" max="5" width="26.375" style="89" customWidth="1"/>
    <col min="6" max="6" width="5.5" style="89" customWidth="1"/>
    <col min="7" max="11" width="4.25" style="89" customWidth="1"/>
    <col min="12" max="17" width="2.625" style="89" customWidth="1"/>
    <col min="18" max="16384" width="9" style="89"/>
  </cols>
  <sheetData>
    <row r="1" spans="1:30" ht="27.75" customHeight="1">
      <c r="A1" s="440" t="s">
        <v>1520</v>
      </c>
      <c r="Q1" s="96"/>
      <c r="R1" s="96"/>
      <c r="AD1" s="89" t="s">
        <v>9</v>
      </c>
    </row>
    <row r="2" spans="1:30" ht="27.75" customHeight="1">
      <c r="A2" s="343"/>
      <c r="E2" s="612"/>
      <c r="Q2" s="96"/>
      <c r="R2" s="96"/>
    </row>
    <row r="3" spans="1:30" ht="27.75" customHeight="1">
      <c r="A3" s="343"/>
      <c r="E3" s="635" t="s">
        <v>1521</v>
      </c>
      <c r="Q3" s="96"/>
      <c r="R3" s="96"/>
    </row>
    <row r="4" spans="1:30" s="615" customFormat="1" ht="25.5" customHeight="1">
      <c r="A4" s="1073" t="s">
        <v>1580</v>
      </c>
      <c r="B4" s="1073"/>
      <c r="C4" s="613" t="s">
        <v>1574</v>
      </c>
      <c r="D4" s="614"/>
      <c r="E4" s="342"/>
      <c r="F4" s="89"/>
      <c r="G4" s="89"/>
    </row>
    <row r="5" spans="1:30" ht="24" customHeight="1">
      <c r="A5" s="616"/>
      <c r="B5" s="616"/>
      <c r="C5" s="616"/>
      <c r="D5" s="616"/>
      <c r="E5" s="944" t="str">
        <f>はじめに!D5&amp;""</f>
        <v>あいうえお集落協定</v>
      </c>
    </row>
    <row r="6" spans="1:30" ht="24" customHeight="1">
      <c r="A6" s="616"/>
      <c r="B6" s="616"/>
      <c r="C6" s="616"/>
      <c r="D6" s="616"/>
      <c r="E6" s="945" t="str">
        <f>はじめに!D6&amp;""</f>
        <v>中山間　太郎</v>
      </c>
    </row>
    <row r="7" spans="1:30" ht="26.25" customHeight="1">
      <c r="A7" s="616"/>
      <c r="B7" s="616"/>
      <c r="C7" s="616"/>
      <c r="D7" s="616"/>
      <c r="E7" s="342"/>
    </row>
    <row r="8" spans="1:30" s="615" customFormat="1" ht="25.5" customHeight="1">
      <c r="A8" s="1074" t="s">
        <v>1522</v>
      </c>
      <c r="B8" s="1074"/>
      <c r="C8" s="1074"/>
      <c r="D8" s="1074"/>
      <c r="E8" s="1074"/>
      <c r="F8" s="1074"/>
      <c r="G8" s="89"/>
    </row>
    <row r="9" spans="1:30" s="615" customFormat="1" ht="25.5" customHeight="1">
      <c r="A9" s="617"/>
      <c r="B9" s="342"/>
      <c r="C9" s="342"/>
      <c r="D9" s="342"/>
      <c r="E9" s="342"/>
      <c r="F9" s="89"/>
      <c r="G9" s="89"/>
    </row>
    <row r="10" spans="1:30" s="618" customFormat="1" ht="45.75" customHeight="1">
      <c r="A10" s="1075" t="s">
        <v>1523</v>
      </c>
      <c r="B10" s="1075"/>
      <c r="C10" s="1075"/>
      <c r="D10" s="1075"/>
      <c r="E10" s="1075"/>
      <c r="F10" s="1075"/>
    </row>
    <row r="11" spans="1:30" s="618" customFormat="1" ht="18" customHeight="1"/>
    <row r="12" spans="1:30" s="615" customFormat="1" ht="25.5" customHeight="1">
      <c r="A12" s="1076"/>
      <c r="B12" s="1076"/>
      <c r="C12" s="1076"/>
      <c r="D12" s="1076"/>
      <c r="E12" s="1076"/>
      <c r="F12" s="1076"/>
      <c r="G12" s="89"/>
      <c r="H12" s="89"/>
      <c r="I12" s="89"/>
      <c r="J12" s="89"/>
    </row>
    <row r="13" spans="1:30" s="618" customFormat="1" ht="24.75" customHeight="1">
      <c r="A13" s="618" t="s">
        <v>1524</v>
      </c>
    </row>
    <row r="14" spans="1:30" s="615" customFormat="1" ht="24.75" customHeight="1">
      <c r="A14" s="1077"/>
      <c r="B14" s="1077"/>
      <c r="C14" s="1077"/>
      <c r="D14" s="1077"/>
      <c r="E14" s="1077"/>
      <c r="F14" s="1077"/>
      <c r="G14" s="97"/>
      <c r="H14" s="97"/>
      <c r="I14" s="97"/>
      <c r="J14" s="97"/>
    </row>
    <row r="15" spans="1:30" s="618" customFormat="1" ht="24.75" customHeight="1">
      <c r="A15" s="618" t="s">
        <v>1525</v>
      </c>
    </row>
    <row r="16" spans="1:30" ht="24.75" customHeight="1">
      <c r="B16" s="647" t="s">
        <v>30</v>
      </c>
      <c r="C16" s="343" t="s">
        <v>1526</v>
      </c>
      <c r="D16" s="620"/>
      <c r="E16" s="620"/>
    </row>
    <row r="17" spans="1:6" ht="24.75" customHeight="1">
      <c r="B17" s="636" t="s">
        <v>1582</v>
      </c>
      <c r="C17" s="1069" t="s">
        <v>1527</v>
      </c>
      <c r="D17" s="1069"/>
      <c r="E17" s="1069"/>
    </row>
    <row r="18" spans="1:6" ht="24.75" customHeight="1">
      <c r="B18" s="647" t="s">
        <v>30</v>
      </c>
      <c r="C18" s="1069" t="s">
        <v>1528</v>
      </c>
      <c r="D18" s="1069"/>
      <c r="E18" s="1069"/>
    </row>
    <row r="19" spans="1:6" ht="24.75" customHeight="1">
      <c r="A19" s="1070"/>
      <c r="B19" s="1070"/>
      <c r="C19" s="1070"/>
      <c r="D19" s="1070"/>
      <c r="E19" s="1070"/>
      <c r="F19" s="1070"/>
    </row>
    <row r="20" spans="1:6" s="618" customFormat="1" ht="24.75" customHeight="1">
      <c r="A20" s="618" t="s">
        <v>1529</v>
      </c>
    </row>
    <row r="21" spans="1:6" s="618" customFormat="1" ht="24.75" customHeight="1">
      <c r="B21" s="647" t="s">
        <v>30</v>
      </c>
      <c r="C21" s="1071" t="s">
        <v>1530</v>
      </c>
      <c r="D21" s="1071"/>
      <c r="E21" s="1071"/>
    </row>
    <row r="22" spans="1:6" s="618" customFormat="1" ht="24.75" customHeight="1">
      <c r="B22" s="619"/>
      <c r="C22" s="621"/>
      <c r="D22" s="621"/>
      <c r="E22" s="621"/>
    </row>
    <row r="23" spans="1:6" s="618" customFormat="1" ht="72" customHeight="1">
      <c r="B23" s="1072" t="s">
        <v>1531</v>
      </c>
      <c r="C23" s="1072"/>
      <c r="D23" s="1072"/>
      <c r="E23" s="1072"/>
      <c r="F23" s="622"/>
    </row>
    <row r="24" spans="1:6" s="618" customFormat="1" ht="9.75" customHeight="1">
      <c r="B24" s="621"/>
      <c r="C24" s="621"/>
      <c r="D24" s="621"/>
    </row>
    <row r="25" spans="1:6" ht="25.5" customHeight="1">
      <c r="B25" s="647" t="s">
        <v>30</v>
      </c>
      <c r="C25" s="89" t="s">
        <v>1532</v>
      </c>
    </row>
    <row r="26" spans="1:6" ht="25.5" customHeight="1">
      <c r="B26" s="619"/>
    </row>
    <row r="27" spans="1:6" ht="25.5" customHeight="1">
      <c r="A27" s="89" t="s">
        <v>1533</v>
      </c>
    </row>
    <row r="28" spans="1:6" ht="25.5" customHeight="1">
      <c r="A28" s="623" t="s">
        <v>1534</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formula1>A.■か□</formula1>
    </dataValidation>
    <dataValidation type="list" allowBlank="1" showInputMessage="1" showErrorMessage="1" prompt="該当する場合「☑」を選択" sqref="B16:B18 B21 B25">
      <formula1>"□,☑"</formula1>
    </dataValidation>
  </dataValidations>
  <printOptions horizontalCentered="1"/>
  <pageMargins left="0.59055118110236227" right="0.59055118110236227" top="0.59055118110236227" bottom="0.39370078740157483" header="0.51181102362204722" footer="0.51181102362204722"/>
  <pageSetup paperSize="9" orientation="portrait"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H51"/>
  <sheetViews>
    <sheetView showGridLines="0" view="pageBreakPreview" zoomScaleNormal="100" zoomScaleSheetLayoutView="100" workbookViewId="0">
      <selection activeCell="J41" sqref="J41"/>
    </sheetView>
  </sheetViews>
  <sheetFormatPr defaultColWidth="9" defaultRowHeight="18" customHeight="1"/>
  <cols>
    <col min="1" max="4" width="2.625" style="624" customWidth="1"/>
    <col min="5" max="5" width="5" style="624" customWidth="1"/>
    <col min="6" max="6" width="38.875" style="624" customWidth="1"/>
    <col min="7" max="7" width="23.625" style="624" customWidth="1"/>
    <col min="8" max="8" width="4.625" style="624" customWidth="1"/>
    <col min="9" max="9" width="3.5" style="624" customWidth="1"/>
    <col min="10" max="10" width="9" style="624"/>
    <col min="11" max="11" width="5.75" style="624" customWidth="1"/>
    <col min="12" max="16384" width="9" style="624"/>
  </cols>
  <sheetData>
    <row r="1" spans="1:8" ht="18" customHeight="1">
      <c r="A1" s="343"/>
    </row>
    <row r="3" spans="1:8" ht="18" customHeight="1">
      <c r="A3" s="1088" t="s">
        <v>1535</v>
      </c>
      <c r="B3" s="1088"/>
      <c r="C3" s="1088"/>
      <c r="D3" s="1088"/>
      <c r="E3" s="1088"/>
      <c r="F3" s="1088"/>
      <c r="G3" s="1088"/>
      <c r="H3" s="1088"/>
    </row>
    <row r="5" spans="1:8" ht="24.95" customHeight="1">
      <c r="G5" s="1089" t="str">
        <f>参４_申請!E3</f>
        <v>年　　月　　日</v>
      </c>
      <c r="H5" s="1089"/>
    </row>
    <row r="6" spans="1:8" ht="24.95" customHeight="1">
      <c r="G6" s="1090" t="str">
        <f>はじめに!D5&amp;""</f>
        <v>あいうえお集落協定</v>
      </c>
      <c r="H6" s="1090"/>
    </row>
    <row r="7" spans="1:8" ht="9.75" customHeight="1"/>
    <row r="8" spans="1:8" ht="18" customHeight="1">
      <c r="A8" s="625" t="s">
        <v>1536</v>
      </c>
      <c r="B8" s="625"/>
    </row>
    <row r="9" spans="1:8" ht="15.2" customHeight="1">
      <c r="A9" s="625"/>
      <c r="B9" s="625"/>
    </row>
    <row r="10" spans="1:8" ht="18" customHeight="1">
      <c r="A10" s="624" t="s">
        <v>1537</v>
      </c>
    </row>
    <row r="11" spans="1:8" ht="30.6" customHeight="1">
      <c r="B11" s="1078" t="s">
        <v>1538</v>
      </c>
      <c r="C11" s="1078"/>
      <c r="D11" s="1078"/>
      <c r="E11" s="1078"/>
      <c r="F11" s="1078"/>
      <c r="G11" s="1078"/>
      <c r="H11" s="1078"/>
    </row>
    <row r="12" spans="1:8" ht="15.2" customHeight="1">
      <c r="B12" s="626"/>
      <c r="C12" s="626"/>
      <c r="D12" s="626"/>
      <c r="E12" s="626"/>
      <c r="F12" s="626"/>
      <c r="G12" s="626"/>
      <c r="H12" s="626"/>
    </row>
    <row r="13" spans="1:8" ht="18" customHeight="1">
      <c r="A13" s="624" t="s">
        <v>1539</v>
      </c>
    </row>
    <row r="14" spans="1:8" ht="30.6" customHeight="1">
      <c r="B14" s="1078" t="s">
        <v>1540</v>
      </c>
      <c r="C14" s="1078"/>
      <c r="D14" s="1078"/>
      <c r="E14" s="1078"/>
      <c r="F14" s="1078"/>
      <c r="G14" s="1078"/>
      <c r="H14" s="1078"/>
    </row>
    <row r="15" spans="1:8" ht="15.2" customHeight="1">
      <c r="B15" s="627"/>
      <c r="C15" s="628"/>
      <c r="D15" s="627"/>
      <c r="E15" s="627"/>
      <c r="F15" s="627"/>
      <c r="G15" s="627"/>
      <c r="H15" s="627"/>
    </row>
    <row r="16" spans="1:8" ht="18" customHeight="1">
      <c r="A16" s="625" t="s">
        <v>1541</v>
      </c>
      <c r="B16" s="625"/>
    </row>
    <row r="17" spans="1:8" ht="18" customHeight="1">
      <c r="A17" s="624" t="s">
        <v>1542</v>
      </c>
    </row>
    <row r="18" spans="1:8" ht="18" customHeight="1">
      <c r="A18" s="624" t="s">
        <v>1543</v>
      </c>
    </row>
    <row r="19" spans="1:8" ht="18" customHeight="1">
      <c r="C19" s="1091" t="s">
        <v>1544</v>
      </c>
      <c r="D19" s="1092"/>
      <c r="E19" s="1092"/>
      <c r="F19" s="1092"/>
      <c r="G19" s="1092"/>
      <c r="H19" s="1093"/>
    </row>
    <row r="20" spans="1:8" ht="36" customHeight="1">
      <c r="C20" s="1094"/>
      <c r="D20" s="1095"/>
      <c r="E20" s="1100"/>
      <c r="F20" s="1101" t="s">
        <v>1545</v>
      </c>
      <c r="G20" s="1101"/>
      <c r="H20" s="1101"/>
    </row>
    <row r="21" spans="1:8" ht="40.5" customHeight="1">
      <c r="C21" s="1096"/>
      <c r="D21" s="1097"/>
      <c r="E21" s="1100"/>
      <c r="F21" s="1101"/>
      <c r="G21" s="1101"/>
      <c r="H21" s="1101"/>
    </row>
    <row r="22" spans="1:8" ht="18" customHeight="1">
      <c r="C22" s="1096"/>
      <c r="D22" s="1097"/>
      <c r="E22" s="1100"/>
      <c r="F22" s="1101" t="s">
        <v>1546</v>
      </c>
      <c r="G22" s="1101"/>
      <c r="H22" s="1101"/>
    </row>
    <row r="23" spans="1:8" ht="27.75" customHeight="1">
      <c r="C23" s="1098"/>
      <c r="D23" s="1099"/>
      <c r="E23" s="1100"/>
      <c r="F23" s="1101"/>
      <c r="G23" s="1101"/>
      <c r="H23" s="1101"/>
    </row>
    <row r="24" spans="1:8" s="629" customFormat="1" ht="24.95" customHeight="1">
      <c r="C24" s="1086" t="s">
        <v>103</v>
      </c>
      <c r="D24" s="1087"/>
      <c r="E24" s="1083" t="s">
        <v>1547</v>
      </c>
      <c r="F24" s="1083"/>
      <c r="G24" s="1083"/>
      <c r="H24" s="1083"/>
    </row>
    <row r="25" spans="1:8" s="629" customFormat="1" ht="24.95" customHeight="1">
      <c r="C25" s="1081"/>
      <c r="D25" s="1082"/>
      <c r="E25" s="1083" t="s">
        <v>1548</v>
      </c>
      <c r="F25" s="1083"/>
      <c r="G25" s="1083"/>
      <c r="H25" s="1083"/>
    </row>
    <row r="26" spans="1:8" s="629" customFormat="1" ht="24.95" customHeight="1">
      <c r="C26" s="1081"/>
      <c r="D26" s="1082"/>
      <c r="E26" s="1083" t="s">
        <v>1549</v>
      </c>
      <c r="F26" s="1083"/>
      <c r="G26" s="1083"/>
      <c r="H26" s="1083"/>
    </row>
    <row r="27" spans="1:8" ht="15.2" customHeight="1">
      <c r="C27" s="630"/>
      <c r="D27" s="630"/>
    </row>
    <row r="28" spans="1:8" ht="18" customHeight="1">
      <c r="A28" s="624" t="s">
        <v>1550</v>
      </c>
    </row>
    <row r="29" spans="1:8" ht="18" customHeight="1">
      <c r="C29" s="1078" t="s">
        <v>1551</v>
      </c>
      <c r="D29" s="1078"/>
      <c r="E29" s="1078"/>
      <c r="F29" s="1078"/>
      <c r="G29" s="1078"/>
      <c r="H29" s="1078"/>
    </row>
    <row r="30" spans="1:8" ht="18" customHeight="1">
      <c r="C30" s="1078"/>
      <c r="D30" s="1078"/>
      <c r="E30" s="1078"/>
      <c r="F30" s="1078"/>
      <c r="G30" s="1078"/>
      <c r="H30" s="1078"/>
    </row>
    <row r="31" spans="1:8" ht="18" customHeight="1">
      <c r="C31" s="631"/>
      <c r="D31" s="631"/>
      <c r="E31" s="631"/>
      <c r="F31" s="631"/>
      <c r="G31" s="631"/>
      <c r="H31" s="631"/>
    </row>
    <row r="32" spans="1:8" ht="18" customHeight="1">
      <c r="A32" s="624" t="s">
        <v>1552</v>
      </c>
    </row>
    <row r="33" spans="1:8" ht="18" customHeight="1">
      <c r="A33" s="624" t="s">
        <v>1553</v>
      </c>
    </row>
    <row r="34" spans="1:8" ht="18" customHeight="1">
      <c r="A34" s="624" t="s">
        <v>1554</v>
      </c>
    </row>
    <row r="35" spans="1:8" ht="45.6" customHeight="1">
      <c r="C35" s="1084" t="s">
        <v>2034</v>
      </c>
      <c r="D35" s="1084"/>
      <c r="E35" s="1085"/>
      <c r="F35" s="1085"/>
      <c r="G35" s="1085"/>
      <c r="H35" s="1085"/>
    </row>
    <row r="36" spans="1:8" ht="45.6" customHeight="1">
      <c r="C36" s="1085"/>
      <c r="D36" s="1085"/>
      <c r="E36" s="1085"/>
      <c r="F36" s="1085"/>
      <c r="G36" s="1085"/>
      <c r="H36" s="1085"/>
    </row>
    <row r="38" spans="1:8" ht="18" customHeight="1">
      <c r="A38" s="624" t="s">
        <v>1555</v>
      </c>
    </row>
    <row r="39" spans="1:8" ht="22.9" customHeight="1">
      <c r="C39" s="1078" t="s">
        <v>2035</v>
      </c>
      <c r="D39" s="1078"/>
      <c r="E39" s="1078"/>
      <c r="F39" s="1078"/>
      <c r="G39" s="1078"/>
      <c r="H39" s="1078"/>
    </row>
    <row r="40" spans="1:8" ht="22.9" customHeight="1">
      <c r="C40" s="1078"/>
      <c r="D40" s="1078"/>
      <c r="E40" s="1078"/>
      <c r="F40" s="1078"/>
      <c r="G40" s="1078"/>
      <c r="H40" s="1078"/>
    </row>
    <row r="41" spans="1:8" ht="22.9" customHeight="1">
      <c r="C41" s="1078"/>
      <c r="D41" s="1078"/>
      <c r="E41" s="1078"/>
      <c r="F41" s="1078"/>
      <c r="G41" s="1078"/>
      <c r="H41" s="1078"/>
    </row>
    <row r="42" spans="1:8" ht="22.9" customHeight="1">
      <c r="C42" s="1078"/>
      <c r="D42" s="1078"/>
      <c r="E42" s="1078"/>
      <c r="F42" s="1078"/>
      <c r="G42" s="1078"/>
      <c r="H42" s="1078"/>
    </row>
    <row r="43" spans="1:8" ht="50.25" customHeight="1">
      <c r="C43" s="1078"/>
      <c r="D43" s="1078"/>
      <c r="E43" s="1078"/>
      <c r="F43" s="1078"/>
      <c r="G43" s="1078"/>
      <c r="H43" s="1078"/>
    </row>
    <row r="44" spans="1:8" ht="15.2" customHeight="1">
      <c r="C44" s="632"/>
      <c r="D44" s="632"/>
      <c r="E44" s="632"/>
      <c r="F44" s="632"/>
      <c r="G44" s="632"/>
      <c r="H44" s="632"/>
    </row>
    <row r="45" spans="1:8" ht="18" customHeight="1">
      <c r="A45" s="625" t="s">
        <v>1556</v>
      </c>
      <c r="B45" s="625"/>
    </row>
    <row r="46" spans="1:8" ht="93" customHeight="1">
      <c r="C46" s="1078" t="s">
        <v>1557</v>
      </c>
      <c r="D46" s="1078"/>
      <c r="E46" s="1078"/>
      <c r="F46" s="1078"/>
      <c r="G46" s="1078"/>
      <c r="H46" s="1078"/>
    </row>
    <row r="47" spans="1:8" ht="16.149999999999999" customHeight="1"/>
    <row r="48" spans="1:8" ht="18" customHeight="1">
      <c r="A48" s="625" t="s">
        <v>1558</v>
      </c>
      <c r="B48" s="625"/>
    </row>
    <row r="49" spans="1:8" ht="87.6" customHeight="1">
      <c r="C49" s="1078" t="s">
        <v>1559</v>
      </c>
      <c r="D49" s="1078"/>
      <c r="E49" s="1078"/>
      <c r="F49" s="1078"/>
      <c r="G49" s="1078"/>
      <c r="H49" s="1078"/>
    </row>
    <row r="50" spans="1:8" ht="18.600000000000001" customHeight="1">
      <c r="A50" s="633" t="s">
        <v>15</v>
      </c>
      <c r="B50" s="634"/>
      <c r="C50" s="634"/>
      <c r="D50" s="634"/>
      <c r="E50" s="634"/>
      <c r="F50" s="634"/>
      <c r="G50" s="634"/>
      <c r="H50" s="634"/>
    </row>
    <row r="51" spans="1:8" ht="51.6" customHeight="1">
      <c r="A51" s="1079" t="s">
        <v>1560</v>
      </c>
      <c r="B51" s="1080"/>
      <c r="C51" s="1080"/>
      <c r="D51" s="1080"/>
      <c r="E51" s="1080"/>
      <c r="F51" s="1080"/>
      <c r="G51" s="1080"/>
      <c r="H51" s="1080"/>
    </row>
  </sheetData>
  <mergeCells count="23">
    <mergeCell ref="C24:D24"/>
    <mergeCell ref="E24:H24"/>
    <mergeCell ref="A3:H3"/>
    <mergeCell ref="G5:H5"/>
    <mergeCell ref="G6:H6"/>
    <mergeCell ref="B11:H11"/>
    <mergeCell ref="B14:H14"/>
    <mergeCell ref="C19:H19"/>
    <mergeCell ref="C20:D23"/>
    <mergeCell ref="E20:E21"/>
    <mergeCell ref="F20:H21"/>
    <mergeCell ref="E22:E23"/>
    <mergeCell ref="F22:H23"/>
    <mergeCell ref="C39:H43"/>
    <mergeCell ref="C46:H46"/>
    <mergeCell ref="C49:H49"/>
    <mergeCell ref="A51:H51"/>
    <mergeCell ref="C25:D25"/>
    <mergeCell ref="E25:H25"/>
    <mergeCell ref="C26:D26"/>
    <mergeCell ref="E26:H26"/>
    <mergeCell ref="C29:H30"/>
    <mergeCell ref="C35:H36"/>
  </mergeCells>
  <phoneticPr fontId="3"/>
  <dataValidations count="1">
    <dataValidation type="list" allowBlank="1" showInputMessage="1" showErrorMessage="1" prompt="実施するものに「○」を記載" sqref="C24:D26 C20:E23">
      <formula1>"　,〇,"</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A1:AN321"/>
  <sheetViews>
    <sheetView showGridLines="0" view="pageBreakPreview" zoomScaleNormal="64" zoomScaleSheetLayoutView="100" workbookViewId="0">
      <selection activeCell="B65" sqref="B65:F65"/>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23" customWidth="1"/>
    <col min="6" max="7" width="5" style="1" customWidth="1"/>
    <col min="8" max="8" width="2.875" style="23" customWidth="1"/>
    <col min="9" max="10" width="5" style="1" customWidth="1"/>
    <col min="11" max="11" width="7.375" style="1" customWidth="1"/>
    <col min="12" max="12" width="5" style="1" customWidth="1"/>
    <col min="13" max="13" width="2.875" style="23" customWidth="1"/>
    <col min="14" max="14" width="5" style="1" customWidth="1"/>
    <col min="15" max="15" width="5" style="23" customWidth="1"/>
    <col min="16" max="16" width="2.875" style="23"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302"/>
      <c r="B1" s="302"/>
      <c r="C1" s="302"/>
      <c r="D1" s="302"/>
      <c r="E1" s="302"/>
      <c r="F1" s="302"/>
      <c r="G1" s="302"/>
      <c r="H1" s="302"/>
      <c r="I1" s="302"/>
      <c r="J1" s="302"/>
      <c r="K1" s="302"/>
      <c r="L1" s="302"/>
      <c r="M1" s="302"/>
      <c r="N1" s="302"/>
      <c r="O1" s="302"/>
      <c r="P1" s="302"/>
      <c r="Q1" s="302"/>
      <c r="R1" s="302"/>
      <c r="S1" s="302"/>
      <c r="T1" s="302"/>
    </row>
    <row r="2" spans="1:21" s="2" customFormat="1" ht="24" customHeight="1">
      <c r="A2" s="269"/>
      <c r="B2" s="263"/>
      <c r="C2" s="263"/>
      <c r="D2" s="303"/>
      <c r="E2" s="303"/>
      <c r="F2" s="263"/>
      <c r="G2" s="263"/>
      <c r="H2" s="263"/>
      <c r="I2" s="263"/>
      <c r="J2" s="263"/>
      <c r="K2" s="263"/>
      <c r="L2" s="263"/>
      <c r="M2" s="263"/>
      <c r="N2" s="263"/>
      <c r="O2" s="263"/>
      <c r="P2" s="263"/>
      <c r="Q2" s="263"/>
      <c r="R2" s="1210" t="s">
        <v>1591</v>
      </c>
      <c r="S2" s="1211"/>
      <c r="T2" s="263"/>
    </row>
    <row r="3" spans="1:21" s="2" customFormat="1" ht="42.75" customHeight="1">
      <c r="A3" s="304"/>
      <c r="B3" s="263"/>
      <c r="C3" s="263"/>
      <c r="D3" s="303"/>
      <c r="E3" s="303"/>
      <c r="F3" s="305"/>
      <c r="G3" s="263"/>
      <c r="H3" s="263"/>
      <c r="I3" s="263"/>
      <c r="J3" s="263"/>
      <c r="K3" s="263"/>
      <c r="L3" s="263"/>
      <c r="M3" s="263"/>
      <c r="N3" s="263"/>
      <c r="O3" s="263"/>
      <c r="P3" s="263"/>
      <c r="Q3" s="263"/>
      <c r="R3" s="263"/>
      <c r="S3" s="263"/>
      <c r="T3" s="263"/>
    </row>
    <row r="4" spans="1:21" s="2" customFormat="1" ht="76.5" customHeight="1">
      <c r="A4" s="263"/>
      <c r="B4" s="1221" t="s">
        <v>1581</v>
      </c>
      <c r="C4" s="1222"/>
      <c r="D4" s="1222"/>
      <c r="E4" s="1222"/>
      <c r="F4" s="1222"/>
      <c r="G4" s="1222"/>
      <c r="H4" s="1222"/>
      <c r="I4" s="1222"/>
      <c r="J4" s="1222"/>
      <c r="K4" s="1222"/>
      <c r="L4" s="1222"/>
      <c r="M4" s="1222"/>
      <c r="N4" s="1222"/>
      <c r="O4" s="1222"/>
      <c r="P4" s="1222"/>
      <c r="Q4" s="1222"/>
      <c r="R4" s="1222"/>
      <c r="S4" s="1222"/>
      <c r="T4" s="263"/>
    </row>
    <row r="5" spans="1:21" s="2" customFormat="1" ht="21.75" customHeight="1">
      <c r="A5" s="263"/>
      <c r="B5" s="306"/>
      <c r="C5" s="306"/>
      <c r="D5" s="306"/>
      <c r="E5" s="306"/>
      <c r="F5" s="306"/>
      <c r="G5" s="307"/>
      <c r="H5" s="307"/>
      <c r="I5" s="307"/>
      <c r="J5" s="307"/>
      <c r="K5" s="307"/>
      <c r="L5" s="307"/>
      <c r="M5" s="307"/>
      <c r="N5" s="307"/>
      <c r="O5" s="307"/>
      <c r="P5" s="307"/>
      <c r="Q5" s="307"/>
      <c r="R5" s="307"/>
      <c r="S5" s="307"/>
      <c r="T5" s="263"/>
    </row>
    <row r="6" spans="1:21" s="2" customFormat="1" ht="21.75" customHeight="1">
      <c r="A6" s="263"/>
      <c r="B6" s="263"/>
      <c r="C6" s="263"/>
      <c r="D6" s="1212" t="s">
        <v>1232</v>
      </c>
      <c r="E6" s="1212"/>
      <c r="F6" s="1212"/>
      <c r="G6" s="1215" t="s">
        <v>2054</v>
      </c>
      <c r="H6" s="1215"/>
      <c r="I6" s="1215"/>
      <c r="J6" s="1215"/>
      <c r="K6" s="1215"/>
      <c r="L6" s="1215"/>
      <c r="M6" s="1215"/>
      <c r="N6" s="1215"/>
      <c r="O6" s="1215"/>
      <c r="P6" s="1215"/>
      <c r="Q6" s="1216"/>
      <c r="R6" s="263"/>
      <c r="S6" s="263"/>
      <c r="T6" s="263"/>
    </row>
    <row r="7" spans="1:21" s="2" customFormat="1" ht="30.75" customHeight="1">
      <c r="A7" s="263"/>
      <c r="B7" s="263"/>
      <c r="C7" s="263"/>
      <c r="D7" s="1187" t="s">
        <v>28</v>
      </c>
      <c r="E7" s="1187"/>
      <c r="F7" s="1187"/>
      <c r="G7" s="1213" t="str">
        <f>はじめに!D5&amp;""</f>
        <v>あいうえお集落協定</v>
      </c>
      <c r="H7" s="1213"/>
      <c r="I7" s="1213"/>
      <c r="J7" s="1213"/>
      <c r="K7" s="1213"/>
      <c r="L7" s="1213"/>
      <c r="M7" s="1213"/>
      <c r="N7" s="1213"/>
      <c r="O7" s="1213"/>
      <c r="P7" s="1213"/>
      <c r="Q7" s="1214"/>
      <c r="R7" s="263"/>
      <c r="S7" s="263"/>
      <c r="T7" s="263"/>
      <c r="U7" s="10"/>
    </row>
    <row r="8" spans="1:21" s="2" customFormat="1" ht="3" customHeight="1">
      <c r="A8" s="263"/>
      <c r="B8" s="263"/>
      <c r="C8" s="263"/>
      <c r="D8" s="308"/>
      <c r="E8" s="308"/>
      <c r="F8" s="308"/>
      <c r="G8" s="270"/>
      <c r="H8" s="270"/>
      <c r="I8" s="309"/>
      <c r="J8" s="309"/>
      <c r="K8" s="309"/>
      <c r="L8" s="309"/>
      <c r="M8" s="309"/>
      <c r="N8" s="309"/>
      <c r="O8" s="309"/>
      <c r="P8" s="309"/>
      <c r="Q8" s="309"/>
      <c r="R8" s="263"/>
      <c r="S8" s="263"/>
      <c r="T8" s="263"/>
    </row>
    <row r="9" spans="1:21" s="2" customFormat="1" ht="19.5" customHeight="1">
      <c r="A9" s="263"/>
      <c r="B9" s="263"/>
      <c r="C9" s="263"/>
      <c r="D9" s="1212" t="s">
        <v>1232</v>
      </c>
      <c r="E9" s="1212"/>
      <c r="F9" s="1212"/>
      <c r="G9" s="1217" t="s">
        <v>1562</v>
      </c>
      <c r="H9" s="1217"/>
      <c r="I9" s="1217"/>
      <c r="J9" s="1217"/>
      <c r="K9" s="1217"/>
      <c r="L9" s="1217"/>
      <c r="M9" s="1217"/>
      <c r="N9" s="1217"/>
      <c r="O9" s="1217"/>
      <c r="P9" s="1217"/>
      <c r="Q9" s="1218"/>
      <c r="R9" s="263"/>
      <c r="S9" s="263"/>
      <c r="T9" s="263"/>
    </row>
    <row r="10" spans="1:21" s="2" customFormat="1" ht="30.75" customHeight="1">
      <c r="A10" s="263"/>
      <c r="B10" s="263"/>
      <c r="C10" s="263"/>
      <c r="D10" s="1187" t="s">
        <v>29</v>
      </c>
      <c r="E10" s="1187"/>
      <c r="F10" s="1187"/>
      <c r="G10" s="1213" t="str">
        <f>はじめに!D6&amp;""</f>
        <v>中山間　太郎</v>
      </c>
      <c r="H10" s="1213"/>
      <c r="I10" s="1213"/>
      <c r="J10" s="1213"/>
      <c r="K10" s="1213"/>
      <c r="L10" s="1213"/>
      <c r="M10" s="1213"/>
      <c r="N10" s="1213"/>
      <c r="O10" s="1219"/>
      <c r="P10" s="1219"/>
      <c r="Q10" s="1220"/>
      <c r="R10" s="263"/>
      <c r="S10" s="263"/>
      <c r="T10" s="263"/>
      <c r="U10" s="10"/>
    </row>
    <row r="11" spans="1:21" s="2" customFormat="1" ht="3" customHeight="1">
      <c r="A11" s="263"/>
      <c r="B11" s="263"/>
      <c r="C11" s="263"/>
      <c r="D11" s="308"/>
      <c r="E11" s="308"/>
      <c r="F11" s="308"/>
      <c r="G11" s="310"/>
      <c r="H11" s="311"/>
      <c r="I11" s="263"/>
      <c r="J11" s="310"/>
      <c r="K11" s="310"/>
      <c r="L11" s="310"/>
      <c r="M11" s="310"/>
      <c r="N11" s="310"/>
      <c r="O11" s="310"/>
      <c r="P11" s="310"/>
      <c r="Q11" s="310"/>
      <c r="R11" s="263"/>
      <c r="S11" s="263"/>
      <c r="T11" s="263"/>
    </row>
    <row r="12" spans="1:21" s="2" customFormat="1" ht="21.75" customHeight="1">
      <c r="A12" s="263"/>
      <c r="B12" s="263"/>
      <c r="C12" s="263"/>
      <c r="D12" s="1212" t="s">
        <v>1232</v>
      </c>
      <c r="E12" s="1212"/>
      <c r="F12" s="1212"/>
      <c r="G12" s="1217" t="s">
        <v>1563</v>
      </c>
      <c r="H12" s="1217"/>
      <c r="I12" s="1217"/>
      <c r="J12" s="1217"/>
      <c r="K12" s="1217"/>
      <c r="L12" s="1217"/>
      <c r="M12" s="1217"/>
      <c r="N12" s="1217"/>
      <c r="O12" s="1217"/>
      <c r="P12" s="1217"/>
      <c r="Q12" s="1218"/>
      <c r="R12" s="263"/>
      <c r="S12" s="263"/>
      <c r="T12" s="263"/>
    </row>
    <row r="13" spans="1:21" s="2" customFormat="1" ht="30.75" customHeight="1">
      <c r="A13" s="263"/>
      <c r="B13" s="263"/>
      <c r="C13" s="263"/>
      <c r="D13" s="1187" t="s">
        <v>11</v>
      </c>
      <c r="E13" s="1187"/>
      <c r="F13" s="1187"/>
      <c r="G13" s="1213" t="str">
        <f>はじめに!D7&amp;""</f>
        <v>○○県△△市○町</v>
      </c>
      <c r="H13" s="1213"/>
      <c r="I13" s="1213"/>
      <c r="J13" s="1213"/>
      <c r="K13" s="1213"/>
      <c r="L13" s="1213"/>
      <c r="M13" s="1213"/>
      <c r="N13" s="1213"/>
      <c r="O13" s="1213"/>
      <c r="P13" s="1213"/>
      <c r="Q13" s="1214"/>
      <c r="R13" s="263"/>
      <c r="S13" s="263"/>
      <c r="T13" s="263"/>
    </row>
    <row r="14" spans="1:21" s="2" customFormat="1" ht="20.25" customHeight="1">
      <c r="A14" s="263"/>
      <c r="B14" s="263"/>
      <c r="C14" s="263"/>
      <c r="D14" s="263"/>
      <c r="E14" s="263"/>
      <c r="F14" s="312"/>
      <c r="G14" s="263"/>
      <c r="H14" s="263"/>
      <c r="I14" s="263"/>
      <c r="J14" s="263"/>
      <c r="K14" s="263"/>
      <c r="L14" s="263"/>
      <c r="M14" s="263"/>
      <c r="N14" s="263"/>
      <c r="O14" s="263"/>
      <c r="P14" s="263"/>
      <c r="Q14" s="263"/>
      <c r="R14" s="263"/>
      <c r="S14" s="263"/>
      <c r="T14" s="263"/>
    </row>
    <row r="15" spans="1:21" s="2" customFormat="1" ht="21.75" customHeight="1">
      <c r="A15" s="263"/>
      <c r="B15" s="263"/>
      <c r="C15" s="312"/>
      <c r="D15" s="312"/>
      <c r="E15" s="312"/>
      <c r="F15" s="312"/>
      <c r="G15" s="263"/>
      <c r="H15" s="263"/>
      <c r="I15" s="263"/>
      <c r="J15" s="263"/>
      <c r="K15" s="263"/>
      <c r="L15" s="263"/>
      <c r="M15" s="263"/>
      <c r="N15" s="263"/>
      <c r="O15" s="263"/>
      <c r="P15" s="263"/>
      <c r="Q15" s="263"/>
      <c r="R15" s="263"/>
      <c r="S15" s="263"/>
      <c r="T15" s="263"/>
    </row>
    <row r="16" spans="1:21" s="2" customFormat="1" ht="21.75" customHeight="1">
      <c r="A16" s="263"/>
      <c r="B16" s="263"/>
      <c r="C16" s="263"/>
      <c r="D16" s="654" t="s">
        <v>47</v>
      </c>
      <c r="E16" s="1194" t="s">
        <v>48</v>
      </c>
      <c r="F16" s="1194"/>
      <c r="G16" s="1194"/>
      <c r="H16" s="1194"/>
      <c r="I16" s="1194"/>
      <c r="J16" s="1194"/>
      <c r="K16" s="1194"/>
      <c r="L16" s="1194"/>
      <c r="M16" s="1194"/>
      <c r="N16" s="1194"/>
      <c r="O16" s="1194"/>
      <c r="P16" s="1194"/>
      <c r="Q16" s="1194"/>
      <c r="R16" s="1194"/>
      <c r="S16" s="270"/>
      <c r="T16" s="263"/>
    </row>
    <row r="17" spans="1:40" s="2" customFormat="1" ht="16.5" customHeight="1">
      <c r="A17" s="263"/>
      <c r="B17" s="264"/>
      <c r="C17" s="303"/>
      <c r="D17" s="313"/>
      <c r="E17" s="313"/>
      <c r="F17" s="313"/>
      <c r="G17" s="307"/>
      <c r="H17" s="307"/>
      <c r="I17" s="307"/>
      <c r="J17" s="307"/>
      <c r="K17" s="307"/>
      <c r="L17" s="307"/>
      <c r="M17" s="307"/>
      <c r="N17" s="307"/>
      <c r="O17" s="307"/>
      <c r="P17" s="307"/>
      <c r="Q17" s="307"/>
      <c r="R17" s="307"/>
      <c r="S17" s="307"/>
      <c r="T17" s="263"/>
    </row>
    <row r="18" spans="1:40" s="2" customFormat="1" ht="21.75" customHeight="1">
      <c r="A18" s="263"/>
      <c r="B18" s="263"/>
      <c r="C18" s="263"/>
      <c r="D18" s="307" t="s">
        <v>12</v>
      </c>
      <c r="E18" s="307"/>
      <c r="F18" s="311"/>
      <c r="G18" s="313"/>
      <c r="H18" s="313"/>
      <c r="I18" s="313"/>
      <c r="J18" s="307"/>
      <c r="K18" s="307"/>
      <c r="L18" s="307"/>
      <c r="M18" s="307"/>
      <c r="N18" s="307"/>
      <c r="O18" s="307"/>
      <c r="P18" s="307"/>
      <c r="Q18" s="307"/>
      <c r="R18" s="307"/>
      <c r="S18" s="307"/>
      <c r="T18" s="263"/>
    </row>
    <row r="19" spans="1:40" s="2" customFormat="1" ht="21.75" customHeight="1">
      <c r="A19" s="263"/>
      <c r="B19" s="263"/>
      <c r="C19" s="263"/>
      <c r="D19" s="637" t="str">
        <f>参４_申請!B16</f>
        <v>□</v>
      </c>
      <c r="E19" s="1195" t="s">
        <v>31</v>
      </c>
      <c r="F19" s="1196"/>
      <c r="G19" s="1196"/>
      <c r="H19" s="1196"/>
      <c r="I19" s="1196"/>
      <c r="J19" s="1196"/>
      <c r="K19" s="1196"/>
      <c r="L19" s="1196"/>
      <c r="M19" s="1196"/>
      <c r="N19" s="1196"/>
      <c r="O19" s="1196"/>
      <c r="P19" s="1196"/>
      <c r="Q19" s="1197"/>
      <c r="R19" s="645" t="s">
        <v>78</v>
      </c>
      <c r="S19" s="263"/>
      <c r="T19" s="263"/>
    </row>
    <row r="20" spans="1:40" s="2" customFormat="1" ht="21.75" customHeight="1">
      <c r="A20" s="263"/>
      <c r="B20" s="263"/>
      <c r="C20" s="263"/>
      <c r="D20" s="637" t="str">
        <f>参４_申請!B17</f>
        <v>☑</v>
      </c>
      <c r="E20" s="1195" t="s">
        <v>58</v>
      </c>
      <c r="F20" s="1196"/>
      <c r="G20" s="1196"/>
      <c r="H20" s="1196"/>
      <c r="I20" s="1196"/>
      <c r="J20" s="1196"/>
      <c r="K20" s="1196"/>
      <c r="L20" s="1196"/>
      <c r="M20" s="1196"/>
      <c r="N20" s="1196"/>
      <c r="O20" s="1196"/>
      <c r="P20" s="1196"/>
      <c r="Q20" s="1197"/>
      <c r="R20" s="644" t="s">
        <v>1583</v>
      </c>
      <c r="S20" s="263"/>
      <c r="T20" s="263"/>
    </row>
    <row r="21" spans="1:40" s="2" customFormat="1" ht="21.75" customHeight="1">
      <c r="A21" s="263"/>
      <c r="B21" s="263"/>
      <c r="C21" s="263"/>
      <c r="D21" s="637" t="str">
        <f>参４_申請!B18</f>
        <v>□</v>
      </c>
      <c r="E21" s="1195" t="s">
        <v>59</v>
      </c>
      <c r="F21" s="1196"/>
      <c r="G21" s="1196"/>
      <c r="H21" s="1196"/>
      <c r="I21" s="1196"/>
      <c r="J21" s="1196"/>
      <c r="K21" s="1196"/>
      <c r="L21" s="1196"/>
      <c r="M21" s="1196"/>
      <c r="N21" s="1196"/>
      <c r="O21" s="1196"/>
      <c r="P21" s="1196"/>
      <c r="Q21" s="1197"/>
      <c r="R21" s="645" t="s">
        <v>13</v>
      </c>
      <c r="S21" s="263"/>
      <c r="T21" s="263"/>
    </row>
    <row r="22" spans="1:40" s="2" customFormat="1" ht="21.75" customHeight="1">
      <c r="A22" s="263"/>
      <c r="B22" s="263"/>
      <c r="C22" s="263"/>
      <c r="D22" s="646" t="s">
        <v>30</v>
      </c>
      <c r="E22" s="1252" t="s">
        <v>60</v>
      </c>
      <c r="F22" s="1253"/>
      <c r="G22" s="1253"/>
      <c r="H22" s="1253"/>
      <c r="I22" s="1253"/>
      <c r="J22" s="1253"/>
      <c r="K22" s="1253"/>
      <c r="L22" s="1253"/>
      <c r="M22" s="1253"/>
      <c r="N22" s="1253"/>
      <c r="O22" s="1253"/>
      <c r="P22" s="1253"/>
      <c r="Q22" s="1254"/>
      <c r="R22" s="645" t="s">
        <v>13</v>
      </c>
      <c r="S22" s="263"/>
      <c r="T22" s="263"/>
    </row>
    <row r="23" spans="1:40" s="2" customFormat="1" ht="28.5" customHeight="1">
      <c r="A23" s="263"/>
      <c r="B23" s="263"/>
      <c r="C23" s="263"/>
      <c r="D23" s="264" t="s">
        <v>14</v>
      </c>
      <c r="E23" s="264"/>
      <c r="F23" s="270"/>
      <c r="G23" s="270"/>
      <c r="H23" s="270"/>
      <c r="I23" s="270"/>
      <c r="J23" s="314"/>
      <c r="K23" s="307"/>
      <c r="L23" s="307"/>
      <c r="M23" s="307"/>
      <c r="N23" s="307"/>
      <c r="O23" s="307"/>
      <c r="P23" s="307"/>
      <c r="Q23" s="307"/>
      <c r="R23" s="307"/>
      <c r="S23" s="307"/>
      <c r="T23" s="263"/>
    </row>
    <row r="24" spans="1:40" s="2" customFormat="1" ht="48.75" customHeight="1">
      <c r="C24" s="18"/>
      <c r="D24" s="21"/>
      <c r="E24" s="21"/>
      <c r="F24" s="38"/>
      <c r="G24" s="38"/>
      <c r="H24" s="38"/>
      <c r="I24" s="38"/>
      <c r="J24" s="38"/>
      <c r="K24" s="39"/>
      <c r="L24" s="39"/>
      <c r="M24" s="39"/>
      <c r="N24" s="39"/>
      <c r="O24" s="39"/>
      <c r="P24" s="39"/>
      <c r="Q24" s="39"/>
      <c r="R24" s="39"/>
      <c r="S24" s="39"/>
    </row>
    <row r="25" spans="1:40" s="2" customFormat="1" ht="14.25" customHeight="1">
      <c r="A25" s="263"/>
      <c r="B25" s="263"/>
      <c r="C25" s="263" t="s">
        <v>49</v>
      </c>
      <c r="D25" s="264"/>
      <c r="E25" s="264"/>
      <c r="F25" s="264"/>
      <c r="G25" s="264"/>
      <c r="H25" s="264"/>
      <c r="I25" s="264"/>
      <c r="J25" s="263"/>
      <c r="K25" s="263"/>
      <c r="L25" s="263"/>
      <c r="M25" s="263"/>
      <c r="N25" s="263"/>
      <c r="O25" s="263"/>
      <c r="P25" s="263"/>
      <c r="Q25" s="263"/>
      <c r="R25" s="263"/>
      <c r="S25" s="263"/>
    </row>
    <row r="26" spans="1:40" s="2" customFormat="1" ht="45.75" customHeight="1">
      <c r="A26" s="265"/>
      <c r="B26" s="265"/>
      <c r="C26" s="1204" t="s">
        <v>50</v>
      </c>
      <c r="D26" s="1204"/>
      <c r="E26" s="1204"/>
      <c r="F26" s="1204"/>
      <c r="G26" s="1204"/>
      <c r="H26" s="1204"/>
      <c r="I26" s="1204"/>
      <c r="J26" s="1204"/>
      <c r="K26" s="1204"/>
      <c r="L26" s="1204"/>
      <c r="M26" s="1204"/>
      <c r="N26" s="1204"/>
      <c r="O26" s="1204"/>
      <c r="P26" s="1204"/>
      <c r="Q26" s="1204"/>
      <c r="R26" s="1204"/>
      <c r="S26" s="1204"/>
    </row>
    <row r="27" spans="1:40" ht="19.5" customHeight="1">
      <c r="A27" s="266" t="s">
        <v>8</v>
      </c>
      <c r="B27" s="267"/>
      <c r="C27" s="267"/>
      <c r="D27" s="267"/>
      <c r="E27" s="267"/>
      <c r="F27" s="267"/>
      <c r="G27" s="267"/>
      <c r="H27" s="267"/>
      <c r="I27" s="267"/>
      <c r="J27" s="267"/>
      <c r="K27" s="267"/>
      <c r="L27" s="268"/>
      <c r="M27" s="268"/>
      <c r="N27" s="268"/>
      <c r="O27" s="268"/>
      <c r="P27" s="268"/>
      <c r="Q27" s="268"/>
      <c r="R27" s="268"/>
      <c r="S27" s="268"/>
    </row>
    <row r="28" spans="1:40" ht="28.5" customHeight="1">
      <c r="A28" s="266"/>
      <c r="B28" s="1227" t="s">
        <v>34</v>
      </c>
      <c r="C28" s="1227"/>
      <c r="D28" s="1227"/>
      <c r="E28" s="1227"/>
      <c r="F28" s="1227"/>
      <c r="G28" s="1227"/>
      <c r="H28" s="1227"/>
      <c r="I28" s="1227"/>
      <c r="J28" s="1227"/>
      <c r="K28" s="1227"/>
      <c r="L28" s="1227"/>
      <c r="M28" s="1227"/>
      <c r="N28" s="1227"/>
      <c r="O28" s="1227"/>
      <c r="P28" s="1227"/>
      <c r="Q28" s="1227"/>
      <c r="R28" s="1227"/>
      <c r="S28" s="1227"/>
      <c r="T28" s="5"/>
      <c r="U28" s="5"/>
      <c r="V28" s="5"/>
      <c r="W28" s="5"/>
      <c r="X28" s="5"/>
      <c r="Y28" s="5"/>
      <c r="Z28" s="5"/>
      <c r="AA28" s="5"/>
      <c r="AB28" s="5"/>
      <c r="AC28" s="5"/>
      <c r="AD28" s="5"/>
      <c r="AE28" s="5"/>
      <c r="AF28" s="5"/>
      <c r="AG28" s="5"/>
      <c r="AH28" s="5"/>
      <c r="AI28" s="5"/>
      <c r="AJ28" s="5"/>
      <c r="AK28" s="5"/>
      <c r="AL28" s="5"/>
      <c r="AM28" s="5"/>
      <c r="AN28" s="5"/>
    </row>
    <row r="29" spans="1:40" ht="20.25" customHeight="1">
      <c r="A29" s="266"/>
      <c r="B29" s="269" t="s">
        <v>62</v>
      </c>
      <c r="C29" s="269"/>
      <c r="D29" s="270"/>
      <c r="E29" s="270"/>
      <c r="F29" s="270"/>
      <c r="G29" s="271"/>
      <c r="H29" s="271"/>
      <c r="I29" s="271"/>
      <c r="J29" s="272"/>
      <c r="K29" s="272"/>
      <c r="L29" s="268"/>
      <c r="M29" s="268"/>
      <c r="N29" s="268"/>
      <c r="O29" s="268"/>
      <c r="P29" s="268"/>
      <c r="Q29" s="268"/>
      <c r="R29" s="273"/>
      <c r="S29" s="268"/>
    </row>
    <row r="30" spans="1:40" ht="38.25" customHeight="1">
      <c r="A30" s="274"/>
      <c r="B30" s="1260"/>
      <c r="C30" s="1261"/>
      <c r="D30" s="1188" t="s">
        <v>1593</v>
      </c>
      <c r="E30" s="1189"/>
      <c r="F30" s="1190"/>
      <c r="G30" s="1238" t="s">
        <v>7</v>
      </c>
      <c r="H30" s="1189"/>
      <c r="I30" s="1190"/>
      <c r="J30" s="1239" t="s">
        <v>16</v>
      </c>
      <c r="K30" s="1240"/>
      <c r="L30" s="1238" t="s">
        <v>1592</v>
      </c>
      <c r="M30" s="1189"/>
      <c r="N30" s="1190"/>
      <c r="O30" s="1241" t="s">
        <v>1592</v>
      </c>
      <c r="P30" s="1242"/>
      <c r="Q30" s="1243"/>
      <c r="R30" s="268"/>
      <c r="S30" s="268"/>
    </row>
    <row r="31" spans="1:40" ht="9" customHeight="1">
      <c r="A31" s="274"/>
      <c r="B31" s="1200" t="s">
        <v>17</v>
      </c>
      <c r="C31" s="1201"/>
      <c r="D31" s="1207"/>
      <c r="E31" s="1225"/>
      <c r="F31" s="1226"/>
      <c r="G31" s="1207"/>
      <c r="H31" s="1225"/>
      <c r="I31" s="1226"/>
      <c r="J31" s="1192"/>
      <c r="K31" s="1193"/>
      <c r="L31" s="1207"/>
      <c r="M31" s="1225"/>
      <c r="N31" s="1226"/>
      <c r="O31" s="1207"/>
      <c r="P31" s="1208"/>
      <c r="Q31" s="1209"/>
      <c r="R31" s="275"/>
      <c r="S31" s="268"/>
    </row>
    <row r="32" spans="1:40" ht="22.5" customHeight="1">
      <c r="A32" s="274"/>
      <c r="B32" s="1202"/>
      <c r="C32" s="1203"/>
      <c r="D32" s="657" t="s">
        <v>67</v>
      </c>
      <c r="E32" s="855"/>
      <c r="F32" s="659" t="s">
        <v>77</v>
      </c>
      <c r="G32" s="657" t="s">
        <v>67</v>
      </c>
      <c r="H32" s="855"/>
      <c r="I32" s="659" t="s">
        <v>77</v>
      </c>
      <c r="J32" s="1109"/>
      <c r="K32" s="1110"/>
      <c r="L32" s="657" t="s">
        <v>67</v>
      </c>
      <c r="M32" s="855"/>
      <c r="N32" s="659" t="s">
        <v>77</v>
      </c>
      <c r="O32" s="657" t="s">
        <v>67</v>
      </c>
      <c r="P32" s="855"/>
      <c r="Q32" s="659" t="s">
        <v>77</v>
      </c>
      <c r="R32" s="275"/>
      <c r="S32" s="268"/>
    </row>
    <row r="33" spans="1:32" ht="6.75" customHeight="1">
      <c r="A33" s="274"/>
      <c r="B33" s="1200" t="s">
        <v>35</v>
      </c>
      <c r="C33" s="1201"/>
      <c r="D33" s="1146"/>
      <c r="E33" s="1147"/>
      <c r="F33" s="1148"/>
      <c r="G33" s="1146"/>
      <c r="H33" s="1147"/>
      <c r="I33" s="1148"/>
      <c r="J33" s="1192"/>
      <c r="K33" s="1193"/>
      <c r="L33" s="1146"/>
      <c r="M33" s="1147"/>
      <c r="N33" s="1148"/>
      <c r="O33" s="1146"/>
      <c r="P33" s="1208"/>
      <c r="Q33" s="1209"/>
      <c r="R33" s="275"/>
      <c r="S33" s="268"/>
    </row>
    <row r="34" spans="1:32" ht="22.5" customHeight="1">
      <c r="A34" s="274"/>
      <c r="B34" s="1202"/>
      <c r="C34" s="1203"/>
      <c r="D34" s="657" t="s">
        <v>67</v>
      </c>
      <c r="E34" s="855"/>
      <c r="F34" s="659" t="s">
        <v>77</v>
      </c>
      <c r="G34" s="657" t="s">
        <v>67</v>
      </c>
      <c r="H34" s="855"/>
      <c r="I34" s="659" t="s">
        <v>77</v>
      </c>
      <c r="J34" s="1109"/>
      <c r="K34" s="1110"/>
      <c r="L34" s="657" t="s">
        <v>67</v>
      </c>
      <c r="M34" s="855"/>
      <c r="N34" s="659" t="s">
        <v>77</v>
      </c>
      <c r="O34" s="657" t="s">
        <v>67</v>
      </c>
      <c r="P34" s="855"/>
      <c r="Q34" s="659" t="s">
        <v>77</v>
      </c>
      <c r="R34" s="275"/>
      <c r="S34" s="268"/>
    </row>
    <row r="35" spans="1:32" ht="6.75" customHeight="1">
      <c r="A35" s="274"/>
      <c r="B35" s="1200" t="s">
        <v>36</v>
      </c>
      <c r="C35" s="1201"/>
      <c r="D35" s="1146"/>
      <c r="E35" s="1147"/>
      <c r="F35" s="1191"/>
      <c r="G35" s="1146"/>
      <c r="H35" s="1147"/>
      <c r="I35" s="1191"/>
      <c r="J35" s="1192"/>
      <c r="K35" s="1193"/>
      <c r="L35" s="1146"/>
      <c r="M35" s="1147"/>
      <c r="N35" s="1191"/>
      <c r="O35" s="1146"/>
      <c r="P35" s="1208"/>
      <c r="Q35" s="1209"/>
      <c r="R35" s="275"/>
      <c r="S35" s="268"/>
    </row>
    <row r="36" spans="1:32" ht="22.5" customHeight="1">
      <c r="A36" s="274"/>
      <c r="B36" s="1202"/>
      <c r="C36" s="1203"/>
      <c r="D36" s="657" t="s">
        <v>67</v>
      </c>
      <c r="E36" s="855"/>
      <c r="F36" s="659" t="s">
        <v>77</v>
      </c>
      <c r="G36" s="657" t="s">
        <v>67</v>
      </c>
      <c r="H36" s="855"/>
      <c r="I36" s="659" t="s">
        <v>77</v>
      </c>
      <c r="J36" s="1109"/>
      <c r="K36" s="1110"/>
      <c r="L36" s="657" t="s">
        <v>67</v>
      </c>
      <c r="M36" s="855"/>
      <c r="N36" s="659" t="s">
        <v>77</v>
      </c>
      <c r="O36" s="657" t="s">
        <v>67</v>
      </c>
      <c r="P36" s="855"/>
      <c r="Q36" s="659" t="s">
        <v>77</v>
      </c>
      <c r="R36" s="275"/>
      <c r="S36" s="268"/>
    </row>
    <row r="37" spans="1:32" ht="9" customHeight="1">
      <c r="A37" s="274"/>
      <c r="B37" s="1200" t="s">
        <v>18</v>
      </c>
      <c r="C37" s="1201"/>
      <c r="D37" s="1113"/>
      <c r="E37" s="1114"/>
      <c r="F37" s="1115"/>
      <c r="G37" s="1113"/>
      <c r="H37" s="1114"/>
      <c r="I37" s="1115"/>
      <c r="J37" s="1166"/>
      <c r="K37" s="1167"/>
      <c r="L37" s="1146"/>
      <c r="M37" s="1147"/>
      <c r="N37" s="1191"/>
      <c r="O37" s="1146"/>
      <c r="P37" s="1208"/>
      <c r="Q37" s="1209"/>
      <c r="R37" s="275"/>
      <c r="S37" s="268"/>
    </row>
    <row r="38" spans="1:32" ht="22.5" customHeight="1">
      <c r="A38" s="274"/>
      <c r="B38" s="1202"/>
      <c r="C38" s="1203"/>
      <c r="D38" s="276" t="s">
        <v>67</v>
      </c>
      <c r="E38" s="386">
        <v>7</v>
      </c>
      <c r="F38" s="277" t="s">
        <v>77</v>
      </c>
      <c r="G38" s="276" t="s">
        <v>67</v>
      </c>
      <c r="H38" s="386">
        <v>11</v>
      </c>
      <c r="I38" s="277" t="s">
        <v>77</v>
      </c>
      <c r="J38" s="1205">
        <f>H38-E38+1</f>
        <v>5</v>
      </c>
      <c r="K38" s="1206"/>
      <c r="L38" s="657" t="s">
        <v>67</v>
      </c>
      <c r="M38" s="658"/>
      <c r="N38" s="659" t="s">
        <v>77</v>
      </c>
      <c r="O38" s="657" t="s">
        <v>67</v>
      </c>
      <c r="P38" s="658"/>
      <c r="Q38" s="659" t="s">
        <v>77</v>
      </c>
      <c r="R38" s="275"/>
      <c r="S38" s="268"/>
    </row>
    <row r="39" spans="1:32" ht="9" customHeight="1">
      <c r="A39" s="274"/>
      <c r="B39" s="1200" t="s">
        <v>19</v>
      </c>
      <c r="C39" s="1201"/>
      <c r="D39" s="1146"/>
      <c r="E39" s="1147"/>
      <c r="F39" s="1191"/>
      <c r="G39" s="1146"/>
      <c r="H39" s="1147"/>
      <c r="I39" s="1191"/>
      <c r="J39" s="1192"/>
      <c r="K39" s="1193"/>
      <c r="L39" s="1146"/>
      <c r="M39" s="1147"/>
      <c r="N39" s="1191"/>
      <c r="O39" s="1146"/>
      <c r="P39" s="1208"/>
      <c r="Q39" s="1209"/>
      <c r="R39" s="275"/>
      <c r="S39" s="268"/>
    </row>
    <row r="40" spans="1:32" ht="22.5" customHeight="1">
      <c r="A40" s="274"/>
      <c r="B40" s="1202"/>
      <c r="C40" s="1203"/>
      <c r="D40" s="657" t="s">
        <v>67</v>
      </c>
      <c r="E40" s="855"/>
      <c r="F40" s="659" t="s">
        <v>77</v>
      </c>
      <c r="G40" s="657" t="s">
        <v>67</v>
      </c>
      <c r="H40" s="855"/>
      <c r="I40" s="659" t="s">
        <v>77</v>
      </c>
      <c r="J40" s="1109"/>
      <c r="K40" s="1110"/>
      <c r="L40" s="657" t="s">
        <v>67</v>
      </c>
      <c r="M40" s="855"/>
      <c r="N40" s="659" t="s">
        <v>77</v>
      </c>
      <c r="O40" s="657" t="s">
        <v>67</v>
      </c>
      <c r="P40" s="855"/>
      <c r="Q40" s="659" t="s">
        <v>77</v>
      </c>
      <c r="R40" s="275"/>
      <c r="S40" s="268"/>
    </row>
    <row r="41" spans="1:32" s="6" customFormat="1" ht="36.75" customHeight="1">
      <c r="A41" s="266"/>
      <c r="B41" s="655" t="s">
        <v>63</v>
      </c>
      <c r="C41" s="278"/>
      <c r="D41" s="278"/>
      <c r="E41" s="278"/>
      <c r="F41" s="278"/>
      <c r="G41" s="278"/>
      <c r="H41" s="278"/>
      <c r="I41" s="278"/>
      <c r="J41" s="278"/>
      <c r="K41" s="278"/>
      <c r="L41" s="278"/>
      <c r="M41" s="278"/>
      <c r="N41" s="278"/>
      <c r="O41" s="278"/>
      <c r="P41" s="278"/>
      <c r="Q41" s="278"/>
      <c r="R41" s="279"/>
      <c r="S41" s="279"/>
      <c r="T41" s="7"/>
      <c r="U41" s="7"/>
      <c r="V41" s="8"/>
      <c r="W41" s="7"/>
      <c r="X41" s="7"/>
      <c r="Y41" s="7"/>
      <c r="Z41" s="7"/>
      <c r="AA41" s="7"/>
      <c r="AD41" s="7"/>
      <c r="AE41" s="7"/>
      <c r="AF41" s="7"/>
    </row>
    <row r="42" spans="1:32" ht="21" customHeight="1">
      <c r="A42" s="280"/>
      <c r="B42" s="1256" t="s">
        <v>51</v>
      </c>
      <c r="C42" s="1257"/>
      <c r="D42" s="281"/>
      <c r="E42" s="282"/>
      <c r="F42" s="283"/>
      <c r="G42" s="283"/>
      <c r="H42" s="282"/>
      <c r="I42" s="283"/>
      <c r="J42" s="283"/>
      <c r="K42" s="283"/>
      <c r="L42" s="283"/>
      <c r="M42" s="284"/>
      <c r="N42" s="284"/>
      <c r="O42" s="1168" t="s">
        <v>10</v>
      </c>
      <c r="P42" s="1169"/>
      <c r="Q42" s="1170"/>
      <c r="R42" s="1183" t="s">
        <v>853</v>
      </c>
      <c r="S42" s="1185" t="s">
        <v>52</v>
      </c>
    </row>
    <row r="43" spans="1:32" ht="21" customHeight="1">
      <c r="A43" s="280"/>
      <c r="B43" s="1258"/>
      <c r="C43" s="1259"/>
      <c r="D43" s="1129" t="s">
        <v>3</v>
      </c>
      <c r="E43" s="1130"/>
      <c r="F43" s="1131"/>
      <c r="G43" s="1129" t="s">
        <v>6</v>
      </c>
      <c r="H43" s="1130"/>
      <c r="I43" s="1131"/>
      <c r="J43" s="1129" t="s">
        <v>5</v>
      </c>
      <c r="K43" s="1131"/>
      <c r="L43" s="1129" t="s">
        <v>20</v>
      </c>
      <c r="M43" s="1130"/>
      <c r="N43" s="1131"/>
      <c r="O43" s="1171"/>
      <c r="P43" s="1171"/>
      <c r="Q43" s="1172"/>
      <c r="R43" s="1184"/>
      <c r="S43" s="1186"/>
    </row>
    <row r="44" spans="1:32" ht="9" customHeight="1">
      <c r="A44" s="280"/>
      <c r="B44" s="285"/>
      <c r="C44" s="1198" t="s">
        <v>1594</v>
      </c>
      <c r="D44" s="1180"/>
      <c r="E44" s="1181"/>
      <c r="F44" s="1182"/>
      <c r="G44" s="1180"/>
      <c r="H44" s="1181"/>
      <c r="I44" s="1182"/>
      <c r="J44" s="1180"/>
      <c r="K44" s="1182"/>
      <c r="L44" s="1123"/>
      <c r="M44" s="1124"/>
      <c r="N44" s="1125"/>
      <c r="O44" s="856"/>
      <c r="P44" s="857"/>
      <c r="Q44" s="858"/>
      <c r="R44" s="286"/>
      <c r="S44" s="893"/>
    </row>
    <row r="45" spans="1:32" ht="22.5" customHeight="1">
      <c r="A45" s="280"/>
      <c r="B45" s="285"/>
      <c r="C45" s="1199"/>
      <c r="D45" s="1121">
        <v>0</v>
      </c>
      <c r="E45" s="1121"/>
      <c r="F45" s="1122"/>
      <c r="G45" s="1121">
        <v>0</v>
      </c>
      <c r="H45" s="1121"/>
      <c r="I45" s="1122"/>
      <c r="J45" s="1121">
        <v>0</v>
      </c>
      <c r="K45" s="1122"/>
      <c r="L45" s="1126"/>
      <c r="M45" s="1127"/>
      <c r="N45" s="1128"/>
      <c r="O45" s="1173">
        <f>SUM(D45,G45,J45)</f>
        <v>0</v>
      </c>
      <c r="P45" s="1174"/>
      <c r="Q45" s="1175"/>
      <c r="R45" s="859">
        <v>0</v>
      </c>
      <c r="S45" s="894">
        <v>0</v>
      </c>
    </row>
    <row r="46" spans="1:32" ht="9" customHeight="1">
      <c r="A46" s="280"/>
      <c r="B46" s="285"/>
      <c r="C46" s="1177" t="s">
        <v>32</v>
      </c>
      <c r="D46" s="1152"/>
      <c r="E46" s="1154"/>
      <c r="F46" s="1153"/>
      <c r="G46" s="1152"/>
      <c r="H46" s="1154"/>
      <c r="I46" s="1153"/>
      <c r="J46" s="1152"/>
      <c r="K46" s="1153"/>
      <c r="L46" s="1152"/>
      <c r="M46" s="1154"/>
      <c r="N46" s="1153"/>
      <c r="O46" s="1152">
        <f>SUM(D46:N46)</f>
        <v>0</v>
      </c>
      <c r="P46" s="1154"/>
      <c r="Q46" s="1153"/>
      <c r="R46" s="287"/>
      <c r="S46" s="288"/>
    </row>
    <row r="47" spans="1:32" ht="22.5" customHeight="1">
      <c r="A47" s="280"/>
      <c r="B47" s="285"/>
      <c r="C47" s="1178"/>
      <c r="D47" s="1111">
        <f>別紙１④!$E$63/100</f>
        <v>207.14</v>
      </c>
      <c r="E47" s="1111"/>
      <c r="F47" s="1112"/>
      <c r="G47" s="1111">
        <f>別紙１④!$J$63/100</f>
        <v>124.68</v>
      </c>
      <c r="H47" s="1111"/>
      <c r="I47" s="1112"/>
      <c r="J47" s="1111">
        <f>別紙１④!$O$63/100</f>
        <v>40.14</v>
      </c>
      <c r="K47" s="1112"/>
      <c r="L47" s="1111">
        <f>別紙１④!$T$63/100</f>
        <v>11.5</v>
      </c>
      <c r="M47" s="1111"/>
      <c r="N47" s="1111"/>
      <c r="O47" s="1234">
        <f>別紙１④!$C$63/100</f>
        <v>383.46</v>
      </c>
      <c r="P47" s="1235"/>
      <c r="Q47" s="1236"/>
      <c r="R47" s="1107">
        <f>SUMIFS(別紙２①!$F$18:$F$105,別紙２①!$P$18:$P$105,"荒廃農地")/100</f>
        <v>0</v>
      </c>
      <c r="S47" s="1103">
        <f>別紙１④!$I$63+別紙１④!$N$63+別紙１④!$S$63+別紙１④!$X$63+別紙１④!$T$71+別紙１④!$S$80+別紙１④!$S$88+別紙１④!$P$110+別紙１④!$P$119</f>
        <v>398474</v>
      </c>
      <c r="W47" s="126"/>
    </row>
    <row r="48" spans="1:32" s="23" customFormat="1" ht="73.150000000000006" customHeight="1">
      <c r="A48" s="280"/>
      <c r="B48" s="285"/>
      <c r="C48" s="1179"/>
      <c r="D48" s="656" t="s">
        <v>404</v>
      </c>
      <c r="E48" s="1105"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1106"/>
      <c r="G48" s="656" t="s">
        <v>21</v>
      </c>
      <c r="H48" s="1105"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1106"/>
      <c r="J48" s="656" t="s">
        <v>21</v>
      </c>
      <c r="K48" s="423"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656" t="s">
        <v>21</v>
      </c>
      <c r="M48" s="1105"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1106"/>
      <c r="O48" s="1237"/>
      <c r="P48" s="1111"/>
      <c r="Q48" s="1112"/>
      <c r="R48" s="1108"/>
      <c r="S48" s="1104"/>
    </row>
    <row r="49" spans="1:40" ht="10.5" customHeight="1">
      <c r="A49" s="280"/>
      <c r="B49" s="1141" t="s">
        <v>1595</v>
      </c>
      <c r="C49" s="1143" t="s">
        <v>33</v>
      </c>
      <c r="D49" s="1228">
        <v>0</v>
      </c>
      <c r="E49" s="1229"/>
      <c r="F49" s="1229"/>
      <c r="G49" s="1229"/>
      <c r="H49" s="1229"/>
      <c r="I49" s="1229"/>
      <c r="J49" s="1229"/>
      <c r="K49" s="1229"/>
      <c r="L49" s="1229"/>
      <c r="M49" s="1229"/>
      <c r="N49" s="1229"/>
      <c r="O49" s="1229"/>
      <c r="P49" s="1229"/>
      <c r="Q49" s="1229"/>
      <c r="R49" s="1230"/>
      <c r="S49" s="289"/>
      <c r="T49" s="4"/>
      <c r="U49" s="4"/>
      <c r="V49" s="4"/>
      <c r="W49" s="4"/>
      <c r="X49" s="4"/>
      <c r="Y49" s="4"/>
      <c r="Z49" s="4"/>
      <c r="AA49" s="4"/>
      <c r="AB49" s="4"/>
      <c r="AC49" s="4"/>
      <c r="AD49" s="4"/>
      <c r="AE49" s="4"/>
      <c r="AF49" s="4"/>
      <c r="AG49" s="4"/>
      <c r="AH49" s="4"/>
      <c r="AI49" s="4"/>
      <c r="AJ49" s="4"/>
      <c r="AK49" s="4"/>
      <c r="AL49" s="4"/>
      <c r="AM49" s="4"/>
      <c r="AN49" s="4"/>
    </row>
    <row r="50" spans="1:40" ht="24" customHeight="1">
      <c r="A50" s="280"/>
      <c r="B50" s="1142"/>
      <c r="C50" s="1144"/>
      <c r="D50" s="1231">
        <v>0</v>
      </c>
      <c r="E50" s="1232"/>
      <c r="F50" s="1232"/>
      <c r="G50" s="1232"/>
      <c r="H50" s="1232"/>
      <c r="I50" s="1232"/>
      <c r="J50" s="1232"/>
      <c r="K50" s="1232"/>
      <c r="L50" s="1232"/>
      <c r="M50" s="1232"/>
      <c r="N50" s="1232"/>
      <c r="O50" s="1232"/>
      <c r="P50" s="1232"/>
      <c r="Q50" s="1232"/>
      <c r="R50" s="1233"/>
      <c r="S50" s="894">
        <v>0</v>
      </c>
      <c r="T50" s="4"/>
      <c r="U50" s="4"/>
      <c r="V50" s="4"/>
      <c r="W50" s="4"/>
      <c r="X50" s="4"/>
      <c r="Y50" s="4"/>
      <c r="Z50" s="4"/>
      <c r="AA50" s="4"/>
      <c r="AB50" s="4"/>
      <c r="AC50" s="4"/>
      <c r="AD50" s="4"/>
      <c r="AE50" s="4"/>
      <c r="AF50" s="4"/>
      <c r="AG50" s="4"/>
      <c r="AH50" s="4"/>
      <c r="AI50" s="4"/>
      <c r="AJ50" s="4"/>
      <c r="AK50" s="4"/>
      <c r="AL50" s="4"/>
      <c r="AM50" s="4"/>
      <c r="AN50" s="4"/>
    </row>
    <row r="51" spans="1:40" ht="63" customHeight="1">
      <c r="A51" s="280"/>
      <c r="B51" s="1138" t="s">
        <v>61</v>
      </c>
      <c r="C51" s="1138"/>
      <c r="D51" s="1138"/>
      <c r="E51" s="1138"/>
      <c r="F51" s="1138"/>
      <c r="G51" s="1138"/>
      <c r="H51" s="1138"/>
      <c r="I51" s="1138"/>
      <c r="J51" s="1138"/>
      <c r="K51" s="1138"/>
      <c r="L51" s="1138"/>
      <c r="M51" s="1138"/>
      <c r="N51" s="1138"/>
      <c r="O51" s="1138"/>
      <c r="P51" s="1138"/>
      <c r="Q51" s="1138"/>
      <c r="R51" s="1138"/>
      <c r="S51" s="1138"/>
      <c r="T51" s="9"/>
      <c r="U51" s="9"/>
      <c r="V51" s="9"/>
      <c r="W51" s="9"/>
      <c r="X51" s="9"/>
      <c r="Y51" s="9"/>
      <c r="Z51" s="9"/>
      <c r="AA51" s="9"/>
      <c r="AB51" s="9"/>
      <c r="AC51" s="9"/>
      <c r="AD51" s="9"/>
      <c r="AE51" s="9"/>
      <c r="AF51" s="9"/>
      <c r="AG51" s="9"/>
      <c r="AH51" s="9"/>
      <c r="AI51" s="9"/>
      <c r="AJ51" s="9"/>
      <c r="AK51" s="9"/>
      <c r="AL51" s="9"/>
      <c r="AM51" s="9"/>
    </row>
    <row r="52" spans="1:40" s="3" customFormat="1" ht="23.25" customHeight="1">
      <c r="A52" s="290"/>
      <c r="B52" s="1132" t="s">
        <v>22</v>
      </c>
      <c r="C52" s="1133"/>
      <c r="D52" s="1133"/>
      <c r="E52" s="1133"/>
      <c r="F52" s="1134"/>
      <c r="G52" s="1139" t="s">
        <v>0</v>
      </c>
      <c r="H52" s="1140"/>
      <c r="I52" s="1139"/>
      <c r="J52" s="1139" t="s">
        <v>1</v>
      </c>
      <c r="K52" s="1139"/>
      <c r="L52" s="1155" t="s">
        <v>2</v>
      </c>
      <c r="M52" s="1156"/>
      <c r="N52" s="1157"/>
      <c r="O52" s="291"/>
      <c r="P52" s="291"/>
      <c r="Q52" s="292"/>
      <c r="R52" s="292"/>
      <c r="S52" s="292"/>
    </row>
    <row r="53" spans="1:40" s="3" customFormat="1" ht="9" customHeight="1">
      <c r="A53" s="290"/>
      <c r="B53" s="1135"/>
      <c r="C53" s="1136"/>
      <c r="D53" s="1136"/>
      <c r="E53" s="1136"/>
      <c r="F53" s="1137"/>
      <c r="G53" s="1158"/>
      <c r="H53" s="1159"/>
      <c r="I53" s="1158"/>
      <c r="J53" s="1158"/>
      <c r="K53" s="1158"/>
      <c r="L53" s="1250"/>
      <c r="M53" s="1251"/>
      <c r="N53" s="1250"/>
      <c r="O53" s="293"/>
      <c r="P53" s="293"/>
      <c r="Q53" s="292"/>
      <c r="R53" s="292"/>
      <c r="S53" s="292"/>
    </row>
    <row r="54" spans="1:40" s="3" customFormat="1" ht="22.5" customHeight="1">
      <c r="A54" s="290"/>
      <c r="B54" s="1135"/>
      <c r="C54" s="1136"/>
      <c r="D54" s="1136"/>
      <c r="E54" s="1136"/>
      <c r="F54" s="1137"/>
      <c r="G54" s="1150">
        <v>0</v>
      </c>
      <c r="H54" s="1150"/>
      <c r="I54" s="1151"/>
      <c r="J54" s="1151">
        <v>0</v>
      </c>
      <c r="K54" s="1151"/>
      <c r="L54" s="1160">
        <v>0</v>
      </c>
      <c r="M54" s="1161"/>
      <c r="N54" s="1162"/>
      <c r="O54" s="294"/>
      <c r="P54" s="294"/>
      <c r="Q54" s="292"/>
      <c r="R54" s="292"/>
      <c r="S54" s="292"/>
    </row>
    <row r="55" spans="1:40" s="3" customFormat="1" ht="9" customHeight="1">
      <c r="A55" s="290"/>
      <c r="B55" s="295"/>
      <c r="C55" s="1244" t="s">
        <v>55</v>
      </c>
      <c r="D55" s="1245"/>
      <c r="E55" s="1245"/>
      <c r="F55" s="1246"/>
      <c r="G55" s="1165"/>
      <c r="H55" s="1255"/>
      <c r="I55" s="1165"/>
      <c r="J55" s="1165"/>
      <c r="K55" s="1165"/>
      <c r="L55" s="1119"/>
      <c r="M55" s="1120"/>
      <c r="N55" s="1119"/>
      <c r="O55" s="296"/>
      <c r="P55" s="296"/>
      <c r="Q55" s="292"/>
      <c r="R55" s="292"/>
      <c r="S55" s="292"/>
    </row>
    <row r="56" spans="1:40" s="3" customFormat="1" ht="22.5" customHeight="1">
      <c r="A56" s="290"/>
      <c r="B56" s="297"/>
      <c r="C56" s="1247"/>
      <c r="D56" s="1248"/>
      <c r="E56" s="1248"/>
      <c r="F56" s="1249"/>
      <c r="G56" s="1151">
        <v>0</v>
      </c>
      <c r="H56" s="1151"/>
      <c r="I56" s="1151"/>
      <c r="J56" s="1151">
        <v>0</v>
      </c>
      <c r="K56" s="1151"/>
      <c r="L56" s="1160">
        <v>0</v>
      </c>
      <c r="M56" s="1161"/>
      <c r="N56" s="1162"/>
      <c r="O56" s="294"/>
      <c r="P56" s="294"/>
      <c r="Q56" s="292"/>
      <c r="R56" s="292"/>
      <c r="S56" s="292"/>
    </row>
    <row r="57" spans="1:40" s="3" customFormat="1" ht="18" customHeight="1">
      <c r="A57" s="290"/>
      <c r="B57" s="1149" t="s">
        <v>56</v>
      </c>
      <c r="C57" s="1149"/>
      <c r="D57" s="1149"/>
      <c r="E57" s="1149"/>
      <c r="F57" s="1149"/>
      <c r="G57" s="1149"/>
      <c r="H57" s="1149"/>
      <c r="I57" s="1149"/>
      <c r="J57" s="1149"/>
      <c r="K57" s="1149"/>
      <c r="L57" s="1149"/>
      <c r="M57" s="1149"/>
      <c r="N57" s="1149"/>
      <c r="O57" s="1149"/>
      <c r="P57" s="1149"/>
      <c r="Q57" s="1149"/>
      <c r="R57" s="1149"/>
      <c r="S57" s="1149"/>
    </row>
    <row r="58" spans="1:40" s="10" customFormat="1" ht="18.600000000000001" customHeight="1">
      <c r="A58" s="298"/>
      <c r="B58" s="278" t="s">
        <v>64</v>
      </c>
      <c r="C58" s="298"/>
      <c r="D58" s="298"/>
      <c r="E58" s="298"/>
      <c r="F58" s="298"/>
      <c r="G58" s="298"/>
      <c r="H58" s="298"/>
      <c r="I58" s="298"/>
      <c r="J58" s="298"/>
      <c r="K58" s="298"/>
      <c r="L58" s="298"/>
      <c r="M58" s="298"/>
      <c r="N58" s="298"/>
      <c r="O58" s="298"/>
      <c r="P58" s="298"/>
      <c r="Q58" s="298"/>
      <c r="R58" s="298"/>
      <c r="S58" s="298"/>
    </row>
    <row r="59" spans="1:40" s="14" customFormat="1" ht="17.45" customHeight="1">
      <c r="A59" s="299"/>
      <c r="B59" s="1176" t="s">
        <v>1999</v>
      </c>
      <c r="C59" s="1176"/>
      <c r="D59" s="1176"/>
      <c r="E59" s="1176"/>
      <c r="F59" s="1176"/>
      <c r="G59" s="1176"/>
      <c r="H59" s="1176"/>
      <c r="I59" s="1176"/>
      <c r="J59" s="1176"/>
      <c r="K59" s="1176"/>
      <c r="L59" s="1176"/>
      <c r="M59" s="1176"/>
      <c r="N59" s="1176"/>
      <c r="O59" s="1176"/>
      <c r="P59" s="1176"/>
      <c r="Q59" s="1176"/>
      <c r="R59" s="1176"/>
      <c r="S59" s="1176"/>
    </row>
    <row r="60" spans="1:40" s="10" customFormat="1" ht="18.600000000000001" customHeight="1">
      <c r="A60" s="298"/>
      <c r="B60" s="278" t="s">
        <v>65</v>
      </c>
      <c r="C60" s="298"/>
      <c r="D60" s="298"/>
      <c r="E60" s="298"/>
      <c r="F60" s="298"/>
      <c r="G60" s="298"/>
      <c r="H60" s="298"/>
      <c r="I60" s="298"/>
      <c r="J60" s="298"/>
      <c r="K60" s="298"/>
      <c r="L60" s="298"/>
      <c r="M60" s="298"/>
      <c r="N60" s="298"/>
      <c r="O60" s="298"/>
      <c r="P60" s="298"/>
      <c r="Q60" s="298"/>
      <c r="R60" s="298"/>
      <c r="S60" s="298"/>
    </row>
    <row r="61" spans="1:40" s="10" customFormat="1" ht="31.5" customHeight="1">
      <c r="A61" s="299"/>
      <c r="B61" s="1163" t="s">
        <v>2000</v>
      </c>
      <c r="C61" s="1164"/>
      <c r="D61" s="1164"/>
      <c r="E61" s="1164"/>
      <c r="F61" s="1164"/>
      <c r="G61" s="1164"/>
      <c r="H61" s="1164"/>
      <c r="I61" s="1164"/>
      <c r="J61" s="1164"/>
      <c r="K61" s="1164"/>
      <c r="L61" s="1164"/>
      <c r="M61" s="1164"/>
      <c r="N61" s="1164"/>
      <c r="O61" s="1164"/>
      <c r="P61" s="1164"/>
      <c r="Q61" s="1164"/>
      <c r="R61" s="1164"/>
      <c r="S61" s="1164"/>
    </row>
    <row r="62" spans="1:40" s="10" customFormat="1" ht="18.600000000000001" customHeight="1">
      <c r="A62" s="298"/>
      <c r="B62" s="278" t="s">
        <v>68</v>
      </c>
      <c r="C62" s="298"/>
      <c r="D62" s="278"/>
      <c r="E62" s="278"/>
      <c r="F62" s="278"/>
      <c r="G62" s="278"/>
      <c r="H62" s="278"/>
      <c r="I62" s="278"/>
      <c r="J62" s="278"/>
      <c r="K62" s="278"/>
      <c r="L62" s="278"/>
      <c r="M62" s="278"/>
      <c r="N62" s="278"/>
      <c r="O62" s="278"/>
      <c r="P62" s="278"/>
      <c r="Q62" s="278"/>
      <c r="R62" s="298"/>
      <c r="S62" s="298"/>
    </row>
    <row r="63" spans="1:40" s="10" customFormat="1" ht="30" customHeight="1">
      <c r="A63" s="298"/>
      <c r="B63" s="1102" t="s">
        <v>66</v>
      </c>
      <c r="C63" s="1102"/>
      <c r="D63" s="1102"/>
      <c r="E63" s="1102"/>
      <c r="F63" s="1102"/>
      <c r="G63" s="298"/>
      <c r="H63" s="298"/>
      <c r="I63" s="298"/>
      <c r="J63" s="298"/>
      <c r="K63" s="298"/>
      <c r="L63" s="298"/>
      <c r="M63" s="298"/>
      <c r="N63" s="298"/>
      <c r="O63" s="298"/>
      <c r="P63" s="298"/>
      <c r="Q63" s="298"/>
      <c r="R63" s="298"/>
      <c r="S63" s="298"/>
    </row>
    <row r="64" spans="1:40" s="10" customFormat="1" ht="9" customHeight="1">
      <c r="A64" s="298"/>
      <c r="B64" s="1116">
        <f>O44+O46-D64</f>
        <v>0</v>
      </c>
      <c r="C64" s="1117"/>
      <c r="D64" s="1117"/>
      <c r="E64" s="1117"/>
      <c r="F64" s="1118"/>
      <c r="G64" s="298"/>
      <c r="H64" s="298"/>
      <c r="I64" s="298"/>
      <c r="J64" s="298"/>
      <c r="K64" s="298"/>
      <c r="L64" s="298"/>
      <c r="M64" s="298"/>
      <c r="N64" s="298"/>
      <c r="O64" s="298"/>
      <c r="P64" s="298"/>
      <c r="Q64" s="298"/>
      <c r="R64" s="298"/>
      <c r="S64" s="298"/>
    </row>
    <row r="65" spans="1:39" s="10" customFormat="1" ht="22.5" customHeight="1">
      <c r="A65" s="298"/>
      <c r="B65" s="1145"/>
      <c r="C65" s="1145"/>
      <c r="D65" s="1145"/>
      <c r="E65" s="1145"/>
      <c r="F65" s="1145"/>
      <c r="G65" s="300"/>
      <c r="H65" s="300"/>
      <c r="I65" s="300"/>
      <c r="J65" s="300"/>
      <c r="K65" s="300"/>
      <c r="L65" s="300"/>
      <c r="M65" s="300"/>
      <c r="N65" s="300"/>
      <c r="O65" s="300"/>
      <c r="P65" s="300"/>
      <c r="Q65" s="300"/>
      <c r="R65" s="300"/>
      <c r="S65" s="300"/>
      <c r="T65" s="11"/>
      <c r="U65" s="11"/>
      <c r="V65" s="11"/>
      <c r="W65" s="11"/>
      <c r="X65" s="11"/>
    </row>
    <row r="66" spans="1:39" s="10" customFormat="1" ht="15" customHeight="1">
      <c r="B66" s="1223"/>
      <c r="C66" s="1223"/>
      <c r="D66" s="1223"/>
      <c r="E66" s="1223"/>
      <c r="F66" s="1223"/>
      <c r="G66" s="1223"/>
      <c r="H66" s="1223"/>
      <c r="I66" s="1223"/>
      <c r="J66" s="1223"/>
      <c r="K66" s="1223"/>
      <c r="L66" s="1223"/>
      <c r="M66" s="1223"/>
      <c r="N66" s="1223"/>
      <c r="O66" s="1223"/>
      <c r="P66" s="1223"/>
      <c r="Q66" s="1223"/>
      <c r="R66" s="1223"/>
      <c r="S66" s="1223"/>
      <c r="T66" s="11"/>
      <c r="U66" s="11"/>
      <c r="V66" s="11"/>
      <c r="W66" s="11"/>
      <c r="X66" s="11"/>
      <c r="Y66" s="11"/>
      <c r="Z66" s="11"/>
      <c r="AA66" s="11"/>
      <c r="AB66" s="11"/>
      <c r="AC66" s="11"/>
      <c r="AD66" s="11"/>
      <c r="AE66" s="11"/>
      <c r="AF66" s="11"/>
      <c r="AG66" s="11"/>
      <c r="AH66" s="11"/>
      <c r="AI66" s="11"/>
      <c r="AJ66" s="11"/>
      <c r="AK66" s="11"/>
      <c r="AL66" s="11"/>
      <c r="AM66" s="11"/>
    </row>
    <row r="67" spans="1:39" s="10" customFormat="1" ht="27.75" customHeight="1">
      <c r="B67" s="1224" t="s">
        <v>2001</v>
      </c>
      <c r="C67" s="1224"/>
      <c r="D67" s="1224"/>
      <c r="E67" s="1224"/>
      <c r="F67" s="1224"/>
      <c r="G67" s="1224"/>
      <c r="H67" s="1224"/>
      <c r="I67" s="1224"/>
      <c r="J67" s="1224"/>
      <c r="K67" s="1224"/>
      <c r="L67" s="1224"/>
      <c r="M67" s="1224"/>
      <c r="N67" s="1224"/>
      <c r="O67" s="1224"/>
      <c r="P67" s="1224"/>
      <c r="Q67" s="1224"/>
      <c r="R67" s="1224"/>
      <c r="S67" s="1224"/>
      <c r="T67" s="11"/>
      <c r="U67" s="11"/>
      <c r="V67" s="11"/>
      <c r="W67" s="11"/>
      <c r="X67" s="11"/>
      <c r="Y67" s="11"/>
      <c r="Z67" s="11"/>
      <c r="AA67" s="11"/>
      <c r="AB67" s="11"/>
      <c r="AC67" s="11"/>
      <c r="AD67" s="11"/>
      <c r="AE67" s="11"/>
      <c r="AF67" s="11"/>
      <c r="AG67" s="11"/>
      <c r="AH67" s="11"/>
      <c r="AI67" s="11"/>
      <c r="AJ67" s="11"/>
      <c r="AK67" s="11"/>
      <c r="AL67" s="11"/>
      <c r="AM67" s="11"/>
    </row>
    <row r="68" spans="1:39" s="10" customFormat="1" ht="15" customHeight="1">
      <c r="B68" s="301" t="s">
        <v>15</v>
      </c>
      <c r="C68" s="263"/>
      <c r="D68" s="18"/>
      <c r="E68" s="18"/>
      <c r="F68" s="18"/>
      <c r="G68" s="18"/>
      <c r="H68" s="18"/>
      <c r="I68" s="18"/>
      <c r="J68" s="18"/>
      <c r="K68" s="18"/>
      <c r="L68" s="18"/>
      <c r="M68" s="18"/>
      <c r="N68" s="18"/>
      <c r="O68" s="18"/>
      <c r="P68" s="18"/>
      <c r="Q68" s="18"/>
      <c r="R68" s="18"/>
      <c r="S68" s="18"/>
    </row>
    <row r="69" spans="1:39" s="10" customFormat="1" ht="24.75" customHeight="1">
      <c r="B69" s="1204" t="s">
        <v>2002</v>
      </c>
      <c r="C69" s="1204"/>
      <c r="D69" s="1204"/>
      <c r="E69" s="1204"/>
      <c r="F69" s="1204"/>
      <c r="G69" s="1204"/>
      <c r="H69" s="1204"/>
      <c r="I69" s="1204"/>
      <c r="J69" s="1204"/>
      <c r="K69" s="1204"/>
      <c r="L69" s="1204"/>
      <c r="M69" s="1204"/>
      <c r="N69" s="1204"/>
      <c r="O69" s="1204"/>
      <c r="P69" s="1204"/>
      <c r="Q69" s="1204"/>
      <c r="R69" s="1204"/>
      <c r="S69" s="1204"/>
      <c r="T69" s="11"/>
      <c r="U69" s="11"/>
      <c r="V69" s="11"/>
      <c r="W69" s="11"/>
      <c r="X69" s="11"/>
      <c r="Y69" s="11"/>
      <c r="Z69" s="11"/>
      <c r="AA69" s="11"/>
      <c r="AB69" s="11"/>
      <c r="AC69" s="11"/>
      <c r="AD69" s="11"/>
      <c r="AE69" s="11"/>
      <c r="AF69" s="11"/>
      <c r="AG69" s="11"/>
      <c r="AH69" s="11"/>
      <c r="AI69" s="11"/>
      <c r="AJ69" s="11"/>
      <c r="AK69" s="11"/>
      <c r="AL69" s="11"/>
      <c r="AM69" s="11"/>
    </row>
    <row r="106" spans="2:21" s="4" customFormat="1" ht="22.5" customHeight="1">
      <c r="B106" s="13"/>
      <c r="C106" s="12"/>
      <c r="D106" s="7"/>
      <c r="E106" s="7"/>
      <c r="F106" s="7"/>
      <c r="G106" s="7"/>
      <c r="H106" s="7"/>
      <c r="I106" s="7"/>
      <c r="J106" s="7"/>
      <c r="K106" s="7"/>
      <c r="L106" s="7"/>
      <c r="M106" s="7"/>
      <c r="N106" s="7"/>
      <c r="O106" s="7"/>
      <c r="P106" s="7"/>
      <c r="Q106" s="7"/>
      <c r="R106" s="7"/>
      <c r="S106" s="7"/>
      <c r="T106" s="7"/>
      <c r="U106" s="7"/>
    </row>
    <row r="109" spans="2:21" ht="30" customHeight="1"/>
    <row r="321" ht="65.25" customHeight="1"/>
  </sheetData>
  <mergeCells count="126">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R2:S2"/>
    <mergeCell ref="D6:F6"/>
    <mergeCell ref="D7:F7"/>
    <mergeCell ref="D9:F9"/>
    <mergeCell ref="D10:F10"/>
    <mergeCell ref="G7:Q7"/>
    <mergeCell ref="G6:Q6"/>
    <mergeCell ref="G9:Q9"/>
    <mergeCell ref="G10:Q10"/>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s>
  <phoneticPr fontId="3"/>
  <dataValidations count="6">
    <dataValidation imeMode="off" allowBlank="1" showInputMessage="1" showErrorMessage="1" sqref="R47 L55:P55 L53:P53 G53:K56 D44:K45 R44:S45 S50"/>
    <dataValidation imeMode="hiragana" allowBlank="1" showInputMessage="1" showErrorMessage="1" sqref="G12:Q12 G9:Q9 G6:Q6"/>
    <dataValidation type="list" allowBlank="1" showInputMessage="1" showErrorMessage="1" prompt="7~11を選択" sqref="P38 P32 P34 P36 P40 E38 H38 M38 E32 H32 M32 E34 H34 M34 E36 H36 M36 E40 H40 M40">
      <formula1>"7,8,9,10,11"</formula1>
    </dataValidation>
    <dataValidation allowBlank="1" showInputMessage="1" showErrorMessage="1" prompt="自動入力" sqref="J38:K38 J32:K32 J34:K34 J36:K36 J40:K40"/>
    <dataValidation type="list" allowBlank="1" showInputMessage="1" showErrorMessage="1" prompt="該当する場合「☑」を選択" sqref="D22">
      <formula1>"□,☑"</formula1>
    </dataValidation>
    <dataValidation type="list" allowBlank="1" showInputMessage="1" showErrorMessage="1" prompt="下記リストから選択" sqref="R19:R22">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orientation="portrait" r:id="rId1"/>
  <rowBreaks count="1" manualBreakCount="1">
    <brk id="2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1:H31"/>
  <sheetViews>
    <sheetView showGridLines="0" view="pageBreakPreview" zoomScale="73" zoomScaleNormal="55" zoomScaleSheetLayoutView="100" workbookViewId="0">
      <selection activeCell="G15" sqref="G15"/>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302"/>
      <c r="B1" s="302" t="s">
        <v>53</v>
      </c>
      <c r="C1" s="302"/>
      <c r="D1" s="302"/>
      <c r="E1" s="302"/>
      <c r="F1" s="302"/>
      <c r="G1" s="302"/>
      <c r="H1" s="302"/>
    </row>
    <row r="2" spans="1:8">
      <c r="A2" s="302"/>
      <c r="B2" s="315" t="s">
        <v>23</v>
      </c>
      <c r="C2" s="316"/>
      <c r="D2" s="316"/>
      <c r="E2" s="316"/>
      <c r="F2" s="316"/>
      <c r="G2" s="316"/>
      <c r="H2" s="317" t="s">
        <v>24</v>
      </c>
    </row>
    <row r="3" spans="1:8" s="15" customFormat="1" ht="24" customHeight="1">
      <c r="A3" s="306"/>
      <c r="B3" s="638" t="str">
        <f>別紙１①!D19</f>
        <v>□</v>
      </c>
      <c r="C3" s="306" t="s">
        <v>25</v>
      </c>
      <c r="D3" s="318" t="str">
        <f>別紙１①!D20</f>
        <v>☑</v>
      </c>
      <c r="E3" s="306" t="s">
        <v>26</v>
      </c>
      <c r="F3" s="318" t="str">
        <f>別紙１①!D21</f>
        <v>□</v>
      </c>
      <c r="G3" s="306" t="s">
        <v>27</v>
      </c>
      <c r="H3" s="319" t="str">
        <f>はじめに!D5&amp;""</f>
        <v>あいうえお集落協定</v>
      </c>
    </row>
    <row r="4" spans="1:8" s="16" customFormat="1" ht="14.25" customHeight="1">
      <c r="A4" s="320"/>
      <c r="B4" s="321"/>
      <c r="C4" s="322"/>
      <c r="D4" s="323"/>
      <c r="E4" s="322"/>
      <c r="F4" s="323"/>
      <c r="G4" s="322"/>
      <c r="H4" s="324"/>
    </row>
    <row r="5" spans="1:8">
      <c r="B5" s="17"/>
      <c r="C5" s="46"/>
      <c r="D5" s="47"/>
      <c r="E5" s="47"/>
      <c r="F5" s="47"/>
      <c r="G5" s="47"/>
      <c r="H5" s="48"/>
    </row>
    <row r="6" spans="1:8">
      <c r="B6" s="17"/>
      <c r="C6" s="49"/>
      <c r="D6" s="50"/>
      <c r="E6" s="50"/>
      <c r="F6" s="50"/>
      <c r="G6" s="50"/>
      <c r="H6" s="51"/>
    </row>
    <row r="7" spans="1:8">
      <c r="B7" s="17"/>
      <c r="C7" s="49"/>
      <c r="D7" s="50"/>
      <c r="E7" s="50"/>
      <c r="F7" s="50"/>
      <c r="G7" s="50"/>
      <c r="H7" s="51"/>
    </row>
    <row r="8" spans="1:8">
      <c r="B8" s="17"/>
      <c r="C8" s="49"/>
      <c r="D8" s="50"/>
      <c r="E8" s="50"/>
      <c r="F8" s="50"/>
      <c r="G8" s="50"/>
      <c r="H8" s="51"/>
    </row>
    <row r="9" spans="1:8">
      <c r="B9" s="17"/>
      <c r="C9" s="49"/>
      <c r="D9" s="50"/>
      <c r="E9" s="50"/>
      <c r="F9" s="50"/>
      <c r="G9" s="50"/>
      <c r="H9" s="51"/>
    </row>
    <row r="10" spans="1:8">
      <c r="B10" s="17"/>
      <c r="C10" s="49"/>
      <c r="D10" s="50"/>
      <c r="E10" s="50"/>
      <c r="F10" s="50"/>
      <c r="G10" s="50"/>
      <c r="H10" s="51"/>
    </row>
    <row r="11" spans="1:8">
      <c r="B11" s="17"/>
      <c r="C11" s="49"/>
      <c r="D11" s="50"/>
      <c r="E11" s="50"/>
      <c r="F11" s="50"/>
      <c r="G11" s="50"/>
      <c r="H11" s="51"/>
    </row>
    <row r="12" spans="1:8">
      <c r="B12" s="17"/>
      <c r="C12" s="49"/>
      <c r="D12" s="50"/>
      <c r="E12" s="50"/>
      <c r="F12" s="50"/>
      <c r="G12" s="50"/>
      <c r="H12" s="51"/>
    </row>
    <row r="13" spans="1:8">
      <c r="B13" s="17"/>
      <c r="C13" s="49"/>
      <c r="D13" s="50"/>
      <c r="E13" s="50"/>
      <c r="F13" s="50"/>
      <c r="G13" s="50"/>
      <c r="H13" s="51"/>
    </row>
    <row r="14" spans="1:8">
      <c r="B14" s="17"/>
      <c r="C14" s="49"/>
      <c r="D14" s="50"/>
      <c r="E14" s="50"/>
      <c r="F14" s="50"/>
      <c r="G14" s="50"/>
      <c r="H14" s="51"/>
    </row>
    <row r="15" spans="1:8">
      <c r="B15" s="17"/>
      <c r="C15" s="49"/>
      <c r="D15" s="50"/>
      <c r="E15" s="50"/>
      <c r="F15" s="50"/>
      <c r="G15" s="50"/>
      <c r="H15" s="51"/>
    </row>
    <row r="16" spans="1:8">
      <c r="B16" s="17"/>
      <c r="C16" s="49"/>
      <c r="D16" s="50"/>
      <c r="E16" s="50"/>
      <c r="F16" s="50"/>
      <c r="G16" s="50"/>
      <c r="H16" s="51"/>
    </row>
    <row r="17" spans="2:8">
      <c r="B17" s="17"/>
      <c r="C17" s="49"/>
      <c r="D17" s="50"/>
      <c r="E17" s="50"/>
      <c r="F17" s="50"/>
      <c r="G17" s="50"/>
      <c r="H17" s="51"/>
    </row>
    <row r="18" spans="2:8">
      <c r="B18" s="17"/>
      <c r="C18" s="49"/>
      <c r="D18" s="50"/>
      <c r="E18" s="50"/>
      <c r="F18" s="50"/>
      <c r="G18" s="50"/>
      <c r="H18" s="51"/>
    </row>
    <row r="19" spans="2:8">
      <c r="B19" s="17"/>
      <c r="C19" s="49"/>
      <c r="D19" s="50"/>
      <c r="E19" s="50"/>
      <c r="F19" s="50"/>
      <c r="G19" s="50"/>
      <c r="H19" s="51"/>
    </row>
    <row r="20" spans="2:8">
      <c r="B20" s="17"/>
      <c r="C20" s="49"/>
      <c r="D20" s="50"/>
      <c r="E20" s="50"/>
      <c r="F20" s="50"/>
      <c r="G20" s="50"/>
      <c r="H20" s="51"/>
    </row>
    <row r="21" spans="2:8">
      <c r="B21" s="17"/>
      <c r="C21" s="49"/>
      <c r="D21" s="50"/>
      <c r="E21" s="50"/>
      <c r="F21" s="50"/>
      <c r="G21" s="50"/>
      <c r="H21" s="51"/>
    </row>
    <row r="22" spans="2:8">
      <c r="B22" s="17"/>
      <c r="C22" s="49"/>
      <c r="D22" s="50"/>
      <c r="E22" s="50"/>
      <c r="F22" s="50"/>
      <c r="G22" s="50"/>
      <c r="H22" s="51"/>
    </row>
    <row r="23" spans="2:8">
      <c r="B23" s="17"/>
      <c r="C23" s="49"/>
      <c r="D23" s="50"/>
      <c r="E23" s="50"/>
      <c r="F23" s="50"/>
      <c r="G23" s="50"/>
      <c r="H23" s="51"/>
    </row>
    <row r="24" spans="2:8">
      <c r="B24" s="17"/>
      <c r="C24" s="49"/>
      <c r="D24" s="50"/>
      <c r="E24" s="50"/>
      <c r="F24" s="50"/>
      <c r="G24" s="50"/>
      <c r="H24" s="51"/>
    </row>
    <row r="25" spans="2:8">
      <c r="B25" s="17"/>
      <c r="C25" s="49"/>
      <c r="D25" s="50"/>
      <c r="E25" s="50"/>
      <c r="F25" s="50"/>
      <c r="G25" s="50"/>
      <c r="H25" s="51"/>
    </row>
    <row r="26" spans="2:8">
      <c r="B26" s="17"/>
      <c r="C26" s="49"/>
      <c r="D26" s="50"/>
      <c r="E26" s="50"/>
      <c r="F26" s="50"/>
      <c r="G26" s="50"/>
      <c r="H26" s="51"/>
    </row>
    <row r="27" spans="2:8">
      <c r="B27" s="17"/>
      <c r="C27" s="49"/>
      <c r="D27" s="50"/>
      <c r="E27" s="50"/>
      <c r="F27" s="50"/>
      <c r="G27" s="50"/>
      <c r="H27" s="51"/>
    </row>
    <row r="28" spans="2:8">
      <c r="B28" s="17"/>
      <c r="C28" s="49"/>
      <c r="D28" s="50"/>
      <c r="E28" s="50"/>
      <c r="F28" s="50"/>
      <c r="G28" s="50"/>
      <c r="H28" s="51"/>
    </row>
    <row r="29" spans="2:8">
      <c r="B29" s="17"/>
      <c r="C29" s="49"/>
      <c r="D29" s="50"/>
      <c r="E29" s="50"/>
      <c r="F29" s="50"/>
      <c r="G29" s="50"/>
      <c r="H29" s="51"/>
    </row>
    <row r="30" spans="2:8">
      <c r="B30" s="17"/>
      <c r="C30" s="49"/>
      <c r="D30" s="50"/>
      <c r="E30" s="50"/>
      <c r="F30" s="50"/>
      <c r="G30" s="50"/>
      <c r="H30" s="51"/>
    </row>
    <row r="31" spans="2:8">
      <c r="B31" s="17"/>
      <c r="C31" s="52"/>
      <c r="D31" s="53"/>
      <c r="E31" s="53"/>
      <c r="F31" s="53"/>
      <c r="G31" s="53"/>
      <c r="H31" s="54"/>
    </row>
  </sheetData>
  <phoneticPr fontId="3"/>
  <printOptions horizontalCentered="1"/>
  <pageMargins left="0.19685039370078741" right="0.19685039370078741" top="0.55118110236220474"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FFCC"/>
    <pageSetUpPr fitToPage="1"/>
  </sheetPr>
  <dimension ref="A1:AK63"/>
  <sheetViews>
    <sheetView showGridLines="0" view="pageBreakPreview" zoomScaleNormal="100" zoomScaleSheetLayoutView="70" workbookViewId="0">
      <selection activeCell="A37" sqref="A37:I37"/>
    </sheetView>
  </sheetViews>
  <sheetFormatPr defaultColWidth="5.625" defaultRowHeight="28.5"/>
  <cols>
    <col min="1" max="1" width="17.5" style="57" customWidth="1"/>
    <col min="2" max="2" width="32.625" style="57" customWidth="1"/>
    <col min="3" max="3" width="41.625" style="57" customWidth="1"/>
    <col min="4" max="7" width="6" style="57" customWidth="1"/>
    <col min="8" max="9" width="10.5" style="57" customWidth="1"/>
    <col min="10" max="10" width="5.875" style="129" customWidth="1"/>
    <col min="11" max="11" width="11.125" style="57" customWidth="1"/>
    <col min="12" max="14" width="5.5" style="57" customWidth="1"/>
    <col min="15" max="35" width="5.625" style="57"/>
    <col min="36" max="36" width="5.625" style="129"/>
    <col min="37" max="254" width="5.625" style="57"/>
    <col min="255" max="256" width="7.5" style="57" customWidth="1"/>
    <col min="257" max="510" width="5.625" style="57"/>
    <col min="511" max="512" width="7.5" style="57" customWidth="1"/>
    <col min="513" max="766" width="5.625" style="57"/>
    <col min="767" max="768" width="7.5" style="57" customWidth="1"/>
    <col min="769" max="1022" width="5.625" style="57"/>
    <col min="1023" max="1024" width="7.5" style="57" customWidth="1"/>
    <col min="1025" max="1278" width="5.625" style="57"/>
    <col min="1279" max="1280" width="7.5" style="57" customWidth="1"/>
    <col min="1281" max="1534" width="5.625" style="57"/>
    <col min="1535" max="1536" width="7.5" style="57" customWidth="1"/>
    <col min="1537" max="1790" width="5.625" style="57"/>
    <col min="1791" max="1792" width="7.5" style="57" customWidth="1"/>
    <col min="1793" max="2046" width="5.625" style="57"/>
    <col min="2047" max="2048" width="7.5" style="57" customWidth="1"/>
    <col min="2049" max="2302" width="5.625" style="57"/>
    <col min="2303" max="2304" width="7.5" style="57" customWidth="1"/>
    <col min="2305" max="2558" width="5.625" style="57"/>
    <col min="2559" max="2560" width="7.5" style="57" customWidth="1"/>
    <col min="2561" max="2814" width="5.625" style="57"/>
    <col min="2815" max="2816" width="7.5" style="57" customWidth="1"/>
    <col min="2817" max="3070" width="5.625" style="57"/>
    <col min="3071" max="3072" width="7.5" style="57" customWidth="1"/>
    <col min="3073" max="3326" width="5.625" style="57"/>
    <col min="3327" max="3328" width="7.5" style="57" customWidth="1"/>
    <col min="3329" max="3582" width="5.625" style="57"/>
    <col min="3583" max="3584" width="7.5" style="57" customWidth="1"/>
    <col min="3585" max="3838" width="5.625" style="57"/>
    <col min="3839" max="3840" width="7.5" style="57" customWidth="1"/>
    <col min="3841" max="4094" width="5.625" style="57"/>
    <col min="4095" max="4096" width="7.5" style="57" customWidth="1"/>
    <col min="4097" max="4350" width="5.625" style="57"/>
    <col min="4351" max="4352" width="7.5" style="57" customWidth="1"/>
    <col min="4353" max="4606" width="5.625" style="57"/>
    <col min="4607" max="4608" width="7.5" style="57" customWidth="1"/>
    <col min="4609" max="4862" width="5.625" style="57"/>
    <col min="4863" max="4864" width="7.5" style="57" customWidth="1"/>
    <col min="4865" max="5118" width="5.625" style="57"/>
    <col min="5119" max="5120" width="7.5" style="57" customWidth="1"/>
    <col min="5121" max="5374" width="5.625" style="57"/>
    <col min="5375" max="5376" width="7.5" style="57" customWidth="1"/>
    <col min="5377" max="5630" width="5.625" style="57"/>
    <col min="5631" max="5632" width="7.5" style="57" customWidth="1"/>
    <col min="5633" max="5886" width="5.625" style="57"/>
    <col min="5887" max="5888" width="7.5" style="57" customWidth="1"/>
    <col min="5889" max="6142" width="5.625" style="57"/>
    <col min="6143" max="6144" width="7.5" style="57" customWidth="1"/>
    <col min="6145" max="6398" width="5.625" style="57"/>
    <col min="6399" max="6400" width="7.5" style="57" customWidth="1"/>
    <col min="6401" max="6654" width="5.625" style="57"/>
    <col min="6655" max="6656" width="7.5" style="57" customWidth="1"/>
    <col min="6657" max="6910" width="5.625" style="57"/>
    <col min="6911" max="6912" width="7.5" style="57" customWidth="1"/>
    <col min="6913" max="7166" width="5.625" style="57"/>
    <col min="7167" max="7168" width="7.5" style="57" customWidth="1"/>
    <col min="7169" max="7422" width="5.625" style="57"/>
    <col min="7423" max="7424" width="7.5" style="57" customWidth="1"/>
    <col min="7425" max="7678" width="5.625" style="57"/>
    <col min="7679" max="7680" width="7.5" style="57" customWidth="1"/>
    <col min="7681" max="7934" width="5.625" style="57"/>
    <col min="7935" max="7936" width="7.5" style="57" customWidth="1"/>
    <col min="7937" max="8190" width="5.625" style="57"/>
    <col min="8191" max="8192" width="7.5" style="57" customWidth="1"/>
    <col min="8193" max="8446" width="5.625" style="57"/>
    <col min="8447" max="8448" width="7.5" style="57" customWidth="1"/>
    <col min="8449" max="8702" width="5.625" style="57"/>
    <col min="8703" max="8704" width="7.5" style="57" customWidth="1"/>
    <col min="8705" max="8958" width="5.625" style="57"/>
    <col min="8959" max="8960" width="7.5" style="57" customWidth="1"/>
    <col min="8961" max="9214" width="5.625" style="57"/>
    <col min="9215" max="9216" width="7.5" style="57" customWidth="1"/>
    <col min="9217" max="9470" width="5.625" style="57"/>
    <col min="9471" max="9472" width="7.5" style="57" customWidth="1"/>
    <col min="9473" max="9726" width="5.625" style="57"/>
    <col min="9727" max="9728" width="7.5" style="57" customWidth="1"/>
    <col min="9729" max="9982" width="5.625" style="57"/>
    <col min="9983" max="9984" width="7.5" style="57" customWidth="1"/>
    <col min="9985" max="10238" width="5.625" style="57"/>
    <col min="10239" max="10240" width="7.5" style="57" customWidth="1"/>
    <col min="10241" max="10494" width="5.625" style="57"/>
    <col min="10495" max="10496" width="7.5" style="57" customWidth="1"/>
    <col min="10497" max="10750" width="5.625" style="57"/>
    <col min="10751" max="10752" width="7.5" style="57" customWidth="1"/>
    <col min="10753" max="11006" width="5.625" style="57"/>
    <col min="11007" max="11008" width="7.5" style="57" customWidth="1"/>
    <col min="11009" max="11262" width="5.625" style="57"/>
    <col min="11263" max="11264" width="7.5" style="57" customWidth="1"/>
    <col min="11265" max="11518" width="5.625" style="57"/>
    <col min="11519" max="11520" width="7.5" style="57" customWidth="1"/>
    <col min="11521" max="11774" width="5.625" style="57"/>
    <col min="11775" max="11776" width="7.5" style="57" customWidth="1"/>
    <col min="11777" max="12030" width="5.625" style="57"/>
    <col min="12031" max="12032" width="7.5" style="57" customWidth="1"/>
    <col min="12033" max="12286" width="5.625" style="57"/>
    <col min="12287" max="12288" width="7.5" style="57" customWidth="1"/>
    <col min="12289" max="12542" width="5.625" style="57"/>
    <col min="12543" max="12544" width="7.5" style="57" customWidth="1"/>
    <col min="12545" max="12798" width="5.625" style="57"/>
    <col min="12799" max="12800" width="7.5" style="57" customWidth="1"/>
    <col min="12801" max="13054" width="5.625" style="57"/>
    <col min="13055" max="13056" width="7.5" style="57" customWidth="1"/>
    <col min="13057" max="13310" width="5.625" style="57"/>
    <col min="13311" max="13312" width="7.5" style="57" customWidth="1"/>
    <col min="13313" max="13566" width="5.625" style="57"/>
    <col min="13567" max="13568" width="7.5" style="57" customWidth="1"/>
    <col min="13569" max="13822" width="5.625" style="57"/>
    <col min="13823" max="13824" width="7.5" style="57" customWidth="1"/>
    <col min="13825" max="14078" width="5.625" style="57"/>
    <col min="14079" max="14080" width="7.5" style="57" customWidth="1"/>
    <col min="14081" max="14334" width="5.625" style="57"/>
    <col min="14335" max="14336" width="7.5" style="57" customWidth="1"/>
    <col min="14337" max="14590" width="5.625" style="57"/>
    <col min="14591" max="14592" width="7.5" style="57" customWidth="1"/>
    <col min="14593" max="14846" width="5.625" style="57"/>
    <col min="14847" max="14848" width="7.5" style="57" customWidth="1"/>
    <col min="14849" max="15102" width="5.625" style="57"/>
    <col min="15103" max="15104" width="7.5" style="57" customWidth="1"/>
    <col min="15105" max="15358" width="5.625" style="57"/>
    <col min="15359" max="15360" width="7.5" style="57" customWidth="1"/>
    <col min="15361" max="15614" width="5.625" style="57"/>
    <col min="15615" max="15616" width="7.5" style="57" customWidth="1"/>
    <col min="15617" max="15870" width="5.625" style="57"/>
    <col min="15871" max="15872" width="7.5" style="57" customWidth="1"/>
    <col min="15873" max="16126" width="5.625" style="57"/>
    <col min="16127" max="16128" width="7.5" style="57" customWidth="1"/>
    <col min="16129" max="16384" width="5.625" style="57"/>
  </cols>
  <sheetData>
    <row r="1" spans="1:37" ht="36.75" customHeight="1">
      <c r="A1" s="55" t="s">
        <v>79</v>
      </c>
      <c r="B1" s="56"/>
      <c r="C1" s="56"/>
      <c r="D1" s="56"/>
      <c r="E1" s="56"/>
      <c r="F1" s="56"/>
      <c r="G1" s="56"/>
      <c r="H1" s="56"/>
      <c r="I1" s="56"/>
    </row>
    <row r="2" spans="1:37" ht="28.5" customHeight="1">
      <c r="A2" s="1266" t="s">
        <v>40</v>
      </c>
      <c r="B2" s="1266"/>
      <c r="C2" s="1266"/>
      <c r="D2" s="1266"/>
      <c r="E2" s="1266"/>
      <c r="F2" s="1266"/>
      <c r="G2" s="1266"/>
      <c r="H2" s="1266"/>
      <c r="I2" s="1266"/>
      <c r="J2" s="132"/>
      <c r="K2" s="1271"/>
      <c r="L2" s="1271"/>
      <c r="M2" s="1271"/>
      <c r="N2" s="1271"/>
      <c r="O2" s="1271"/>
    </row>
    <row r="3" spans="1:37" ht="28.5" customHeight="1">
      <c r="A3" s="58"/>
      <c r="B3" s="59"/>
      <c r="C3" s="59"/>
      <c r="D3" s="59"/>
      <c r="E3" s="59"/>
      <c r="F3" s="59"/>
      <c r="G3" s="59"/>
      <c r="H3" s="108" t="str">
        <f>参４_申請!E3</f>
        <v>年　　月　　日</v>
      </c>
      <c r="I3" s="109"/>
      <c r="J3" s="132"/>
      <c r="K3" s="60"/>
      <c r="L3" s="60"/>
      <c r="M3" s="60"/>
      <c r="N3" s="60"/>
      <c r="O3" s="60"/>
    </row>
    <row r="4" spans="1:37" ht="39.75" customHeight="1">
      <c r="A4" s="1267" t="s">
        <v>873</v>
      </c>
      <c r="B4" s="1270" t="s">
        <v>80</v>
      </c>
      <c r="C4" s="1267" t="s">
        <v>874</v>
      </c>
      <c r="D4" s="1273" t="s">
        <v>863</v>
      </c>
      <c r="E4" s="1274"/>
      <c r="F4" s="1275"/>
      <c r="G4" s="1276" t="s">
        <v>865</v>
      </c>
      <c r="H4" s="1277"/>
      <c r="I4" s="1278"/>
      <c r="J4" s="1276" t="s">
        <v>19</v>
      </c>
      <c r="K4" s="1279"/>
      <c r="L4" s="1279"/>
      <c r="M4" s="1279"/>
      <c r="N4" s="1280"/>
      <c r="O4" s="61"/>
    </row>
    <row r="5" spans="1:37" ht="39.75" customHeight="1">
      <c r="A5" s="1268"/>
      <c r="B5" s="1268"/>
      <c r="C5" s="1268"/>
      <c r="D5" s="255"/>
      <c r="E5" s="1270" t="s">
        <v>81</v>
      </c>
      <c r="F5" s="1270" t="s">
        <v>867</v>
      </c>
      <c r="G5" s="256"/>
      <c r="H5" s="1282" t="s">
        <v>81</v>
      </c>
      <c r="I5" s="1282" t="s">
        <v>872</v>
      </c>
      <c r="J5" s="256"/>
      <c r="K5" s="1283" t="s">
        <v>866</v>
      </c>
      <c r="L5" s="1284" t="s">
        <v>868</v>
      </c>
      <c r="M5" s="1277"/>
      <c r="N5" s="1278"/>
      <c r="O5" s="61"/>
    </row>
    <row r="6" spans="1:37" ht="63.75" customHeight="1">
      <c r="A6" s="1269"/>
      <c r="B6" s="1269"/>
      <c r="C6" s="1269"/>
      <c r="D6" s="257"/>
      <c r="E6" s="1281"/>
      <c r="F6" s="1281"/>
      <c r="G6" s="258"/>
      <c r="H6" s="1282"/>
      <c r="I6" s="1282"/>
      <c r="J6" s="259"/>
      <c r="K6" s="1283"/>
      <c r="L6" s="260" t="s">
        <v>869</v>
      </c>
      <c r="M6" s="254" t="s">
        <v>870</v>
      </c>
      <c r="N6" s="254" t="s">
        <v>871</v>
      </c>
      <c r="O6" s="60"/>
    </row>
    <row r="7" spans="1:37" ht="27" customHeight="1">
      <c r="A7" s="387" t="s">
        <v>90</v>
      </c>
      <c r="B7" s="387" t="s">
        <v>82</v>
      </c>
      <c r="C7" s="388" t="s">
        <v>83</v>
      </c>
      <c r="D7" s="860"/>
      <c r="E7" s="860"/>
      <c r="F7" s="860"/>
      <c r="G7" s="387" t="s">
        <v>864</v>
      </c>
      <c r="H7" s="389" t="s">
        <v>84</v>
      </c>
      <c r="I7" s="389" t="s">
        <v>95</v>
      </c>
      <c r="J7" s="862"/>
      <c r="K7" s="863"/>
      <c r="L7" s="864"/>
      <c r="M7" s="864"/>
      <c r="N7" s="864"/>
      <c r="AJ7" s="129" t="s">
        <v>435</v>
      </c>
      <c r="AK7" s="131"/>
    </row>
    <row r="8" spans="1:37" ht="27" customHeight="1">
      <c r="A8" s="387" t="s">
        <v>91</v>
      </c>
      <c r="B8" s="387" t="s">
        <v>82</v>
      </c>
      <c r="C8" s="388" t="s">
        <v>83</v>
      </c>
      <c r="D8" s="860"/>
      <c r="E8" s="860"/>
      <c r="F8" s="860"/>
      <c r="G8" s="387" t="s">
        <v>864</v>
      </c>
      <c r="H8" s="390" t="s">
        <v>88</v>
      </c>
      <c r="I8" s="390" t="s">
        <v>197</v>
      </c>
      <c r="J8" s="862"/>
      <c r="K8" s="865"/>
      <c r="L8" s="864"/>
      <c r="M8" s="864"/>
      <c r="N8" s="864"/>
      <c r="AJ8" s="129" t="s">
        <v>435</v>
      </c>
      <c r="AK8" s="131"/>
    </row>
    <row r="9" spans="1:37" ht="27" customHeight="1">
      <c r="A9" s="387" t="s">
        <v>92</v>
      </c>
      <c r="B9" s="387" t="s">
        <v>82</v>
      </c>
      <c r="C9" s="388" t="s">
        <v>83</v>
      </c>
      <c r="D9" s="860"/>
      <c r="E9" s="860"/>
      <c r="F9" s="860"/>
      <c r="G9" s="387" t="s">
        <v>864</v>
      </c>
      <c r="H9" s="390" t="s">
        <v>88</v>
      </c>
      <c r="I9" s="390" t="s">
        <v>98</v>
      </c>
      <c r="J9" s="862"/>
      <c r="K9" s="865"/>
      <c r="L9" s="864"/>
      <c r="M9" s="864"/>
      <c r="N9" s="864"/>
      <c r="AJ9" s="129" t="s">
        <v>435</v>
      </c>
      <c r="AK9" s="131"/>
    </row>
    <row r="10" spans="1:37" ht="27" customHeight="1">
      <c r="A10" s="387"/>
      <c r="B10" s="387" t="s">
        <v>94</v>
      </c>
      <c r="C10" s="388" t="s">
        <v>83</v>
      </c>
      <c r="D10" s="860"/>
      <c r="E10" s="860"/>
      <c r="F10" s="860"/>
      <c r="G10" s="387" t="s">
        <v>864</v>
      </c>
      <c r="H10" s="390" t="s">
        <v>87</v>
      </c>
      <c r="I10" s="390" t="s">
        <v>86</v>
      </c>
      <c r="J10" s="862"/>
      <c r="K10" s="865"/>
      <c r="L10" s="864"/>
      <c r="M10" s="864"/>
      <c r="N10" s="864"/>
      <c r="AJ10" s="129" t="s">
        <v>435</v>
      </c>
      <c r="AK10" s="131"/>
    </row>
    <row r="11" spans="1:37" ht="27" customHeight="1">
      <c r="A11" s="387"/>
      <c r="B11" s="387" t="s">
        <v>335</v>
      </c>
      <c r="C11" s="388" t="s">
        <v>83</v>
      </c>
      <c r="D11" s="860"/>
      <c r="E11" s="860"/>
      <c r="F11" s="860"/>
      <c r="G11" s="387" t="s">
        <v>864</v>
      </c>
      <c r="H11" s="390" t="s">
        <v>89</v>
      </c>
      <c r="I11" s="390" t="s">
        <v>86</v>
      </c>
      <c r="J11" s="862"/>
      <c r="K11" s="865"/>
      <c r="L11" s="864"/>
      <c r="M11" s="864"/>
      <c r="N11" s="864"/>
      <c r="AJ11" s="129" t="s">
        <v>435</v>
      </c>
      <c r="AK11" s="131"/>
    </row>
    <row r="12" spans="1:37" ht="27" customHeight="1">
      <c r="A12" s="387"/>
      <c r="B12" s="387" t="s">
        <v>336</v>
      </c>
      <c r="C12" s="388" t="s">
        <v>83</v>
      </c>
      <c r="D12" s="860"/>
      <c r="E12" s="860"/>
      <c r="F12" s="860"/>
      <c r="G12" s="387" t="s">
        <v>864</v>
      </c>
      <c r="H12" s="390" t="s">
        <v>324</v>
      </c>
      <c r="I12" s="390" t="s">
        <v>86</v>
      </c>
      <c r="J12" s="862"/>
      <c r="K12" s="865"/>
      <c r="L12" s="864"/>
      <c r="M12" s="864"/>
      <c r="N12" s="864"/>
      <c r="AJ12" s="129" t="s">
        <v>435</v>
      </c>
      <c r="AK12" s="131"/>
    </row>
    <row r="13" spans="1:37" ht="27" customHeight="1">
      <c r="A13" s="387"/>
      <c r="B13" s="387" t="s">
        <v>337</v>
      </c>
      <c r="C13" s="388" t="s">
        <v>83</v>
      </c>
      <c r="D13" s="860"/>
      <c r="E13" s="860"/>
      <c r="F13" s="860"/>
      <c r="G13" s="387" t="s">
        <v>864</v>
      </c>
      <c r="H13" s="390" t="s">
        <v>325</v>
      </c>
      <c r="I13" s="390" t="s">
        <v>86</v>
      </c>
      <c r="J13" s="862"/>
      <c r="K13" s="865"/>
      <c r="L13" s="864"/>
      <c r="M13" s="864"/>
      <c r="N13" s="864"/>
      <c r="AJ13" s="129" t="s">
        <v>435</v>
      </c>
      <c r="AK13" s="131"/>
    </row>
    <row r="14" spans="1:37" ht="27" customHeight="1">
      <c r="A14" s="387"/>
      <c r="B14" s="387" t="s">
        <v>82</v>
      </c>
      <c r="C14" s="388" t="s">
        <v>83</v>
      </c>
      <c r="D14" s="860"/>
      <c r="E14" s="860"/>
      <c r="F14" s="860"/>
      <c r="G14" s="387" t="s">
        <v>864</v>
      </c>
      <c r="H14" s="390" t="s">
        <v>326</v>
      </c>
      <c r="I14" s="390" t="s">
        <v>86</v>
      </c>
      <c r="J14" s="862"/>
      <c r="K14" s="865"/>
      <c r="L14" s="864"/>
      <c r="M14" s="864"/>
      <c r="N14" s="864"/>
      <c r="AJ14" s="129" t="s">
        <v>435</v>
      </c>
      <c r="AK14" s="131"/>
    </row>
    <row r="15" spans="1:37" ht="27" customHeight="1">
      <c r="A15" s="387"/>
      <c r="B15" s="387" t="s">
        <v>96</v>
      </c>
      <c r="C15" s="388" t="s">
        <v>83</v>
      </c>
      <c r="D15" s="860"/>
      <c r="E15" s="860"/>
      <c r="F15" s="860"/>
      <c r="G15" s="387" t="s">
        <v>864</v>
      </c>
      <c r="H15" s="390" t="s">
        <v>327</v>
      </c>
      <c r="I15" s="390" t="s">
        <v>86</v>
      </c>
      <c r="J15" s="862"/>
      <c r="K15" s="865"/>
      <c r="L15" s="864"/>
      <c r="M15" s="864"/>
      <c r="N15" s="864"/>
      <c r="AJ15" s="129" t="s">
        <v>435</v>
      </c>
      <c r="AK15" s="131"/>
    </row>
    <row r="16" spans="1:37" ht="27" customHeight="1">
      <c r="A16" s="387"/>
      <c r="B16" s="387" t="s">
        <v>329</v>
      </c>
      <c r="C16" s="388" t="s">
        <v>83</v>
      </c>
      <c r="D16" s="860"/>
      <c r="E16" s="860"/>
      <c r="F16" s="860"/>
      <c r="G16" s="387" t="s">
        <v>864</v>
      </c>
      <c r="H16" s="390" t="s">
        <v>328</v>
      </c>
      <c r="I16" s="390" t="s">
        <v>86</v>
      </c>
      <c r="J16" s="862"/>
      <c r="K16" s="865"/>
      <c r="L16" s="864"/>
      <c r="M16" s="864"/>
      <c r="N16" s="864"/>
      <c r="AJ16" s="129" t="s">
        <v>435</v>
      </c>
      <c r="AK16" s="131"/>
    </row>
    <row r="17" spans="1:37" ht="27" customHeight="1">
      <c r="A17" s="387"/>
      <c r="B17" s="387" t="s">
        <v>82</v>
      </c>
      <c r="C17" s="388" t="s">
        <v>83</v>
      </c>
      <c r="D17" s="860"/>
      <c r="E17" s="860"/>
      <c r="F17" s="860"/>
      <c r="G17" s="387" t="s">
        <v>864</v>
      </c>
      <c r="H17" s="390" t="s">
        <v>330</v>
      </c>
      <c r="I17" s="390" t="s">
        <v>86</v>
      </c>
      <c r="J17" s="862"/>
      <c r="K17" s="865"/>
      <c r="L17" s="864"/>
      <c r="M17" s="864"/>
      <c r="N17" s="864"/>
      <c r="AJ17" s="129" t="s">
        <v>435</v>
      </c>
      <c r="AK17" s="131"/>
    </row>
    <row r="18" spans="1:37" ht="27" customHeight="1">
      <c r="A18" s="387"/>
      <c r="B18" s="387" t="s">
        <v>82</v>
      </c>
      <c r="C18" s="388" t="s">
        <v>83</v>
      </c>
      <c r="D18" s="860"/>
      <c r="E18" s="860"/>
      <c r="F18" s="860"/>
      <c r="G18" s="387" t="s">
        <v>864</v>
      </c>
      <c r="H18" s="390" t="s">
        <v>331</v>
      </c>
      <c r="I18" s="390" t="s">
        <v>333</v>
      </c>
      <c r="J18" s="862"/>
      <c r="K18" s="865"/>
      <c r="L18" s="864"/>
      <c r="M18" s="864"/>
      <c r="N18" s="864"/>
      <c r="AJ18" s="129" t="s">
        <v>435</v>
      </c>
      <c r="AK18" s="131"/>
    </row>
    <row r="19" spans="1:37" ht="27" customHeight="1">
      <c r="A19" s="387"/>
      <c r="B19" s="387" t="s">
        <v>82</v>
      </c>
      <c r="C19" s="388" t="s">
        <v>83</v>
      </c>
      <c r="D19" s="860"/>
      <c r="E19" s="860"/>
      <c r="F19" s="860"/>
      <c r="G19" s="387" t="s">
        <v>864</v>
      </c>
      <c r="H19" s="390" t="s">
        <v>332</v>
      </c>
      <c r="I19" s="390" t="s">
        <v>86</v>
      </c>
      <c r="J19" s="862"/>
      <c r="K19" s="865"/>
      <c r="L19" s="864"/>
      <c r="M19" s="864"/>
      <c r="N19" s="864"/>
      <c r="AJ19" s="129" t="s">
        <v>435</v>
      </c>
      <c r="AK19" s="131"/>
    </row>
    <row r="20" spans="1:37" ht="27" customHeight="1">
      <c r="A20" s="387"/>
      <c r="B20" s="387" t="s">
        <v>82</v>
      </c>
      <c r="C20" s="388" t="s">
        <v>83</v>
      </c>
      <c r="D20" s="860"/>
      <c r="E20" s="860"/>
      <c r="F20" s="860"/>
      <c r="G20" s="387" t="s">
        <v>864</v>
      </c>
      <c r="H20" s="390" t="s">
        <v>84</v>
      </c>
      <c r="I20" s="390" t="s">
        <v>85</v>
      </c>
      <c r="J20" s="862"/>
      <c r="K20" s="866"/>
      <c r="L20" s="864"/>
      <c r="M20" s="864"/>
      <c r="N20" s="864"/>
      <c r="AJ20" s="129" t="s">
        <v>435</v>
      </c>
      <c r="AK20" s="131"/>
    </row>
    <row r="21" spans="1:37" ht="27" customHeight="1">
      <c r="A21" s="387"/>
      <c r="B21" s="387" t="s">
        <v>82</v>
      </c>
      <c r="C21" s="388" t="s">
        <v>83</v>
      </c>
      <c r="D21" s="860"/>
      <c r="E21" s="860"/>
      <c r="F21" s="860"/>
      <c r="G21" s="387" t="s">
        <v>864</v>
      </c>
      <c r="H21" s="390" t="s">
        <v>88</v>
      </c>
      <c r="I21" s="390" t="s">
        <v>97</v>
      </c>
      <c r="J21" s="862"/>
      <c r="K21" s="865"/>
      <c r="L21" s="864"/>
      <c r="M21" s="864"/>
      <c r="N21" s="864"/>
      <c r="AJ21" s="129" t="s">
        <v>435</v>
      </c>
      <c r="AK21" s="131"/>
    </row>
    <row r="22" spans="1:37" ht="27" customHeight="1">
      <c r="A22" s="387"/>
      <c r="B22" s="387" t="s">
        <v>82</v>
      </c>
      <c r="C22" s="388" t="s">
        <v>83</v>
      </c>
      <c r="D22" s="860"/>
      <c r="E22" s="860"/>
      <c r="F22" s="860"/>
      <c r="G22" s="387" t="s">
        <v>864</v>
      </c>
      <c r="H22" s="390" t="s">
        <v>87</v>
      </c>
      <c r="I22" s="390" t="s">
        <v>86</v>
      </c>
      <c r="J22" s="862"/>
      <c r="K22" s="865"/>
      <c r="L22" s="864"/>
      <c r="M22" s="864"/>
      <c r="N22" s="864"/>
      <c r="AJ22" s="129" t="s">
        <v>435</v>
      </c>
      <c r="AK22" s="131"/>
    </row>
    <row r="23" spans="1:37" ht="27" customHeight="1">
      <c r="A23" s="387"/>
      <c r="B23" s="387" t="s">
        <v>82</v>
      </c>
      <c r="C23" s="388" t="s">
        <v>83</v>
      </c>
      <c r="D23" s="860"/>
      <c r="E23" s="860"/>
      <c r="F23" s="860"/>
      <c r="G23" s="387" t="s">
        <v>864</v>
      </c>
      <c r="H23" s="390" t="s">
        <v>1136</v>
      </c>
      <c r="I23" s="390" t="s">
        <v>86</v>
      </c>
      <c r="J23" s="862"/>
      <c r="K23" s="865"/>
      <c r="L23" s="864"/>
      <c r="M23" s="864"/>
      <c r="N23" s="864"/>
      <c r="AJ23" s="129" t="s">
        <v>435</v>
      </c>
      <c r="AK23" s="131"/>
    </row>
    <row r="24" spans="1:37" ht="27" customHeight="1">
      <c r="A24" s="387"/>
      <c r="B24" s="387" t="s">
        <v>82</v>
      </c>
      <c r="C24" s="388" t="s">
        <v>83</v>
      </c>
      <c r="D24" s="860"/>
      <c r="E24" s="860"/>
      <c r="F24" s="860"/>
      <c r="G24" s="387" t="s">
        <v>864</v>
      </c>
      <c r="H24" s="390" t="s">
        <v>332</v>
      </c>
      <c r="I24" s="390" t="s">
        <v>86</v>
      </c>
      <c r="J24" s="862"/>
      <c r="K24" s="865"/>
      <c r="L24" s="864"/>
      <c r="M24" s="864"/>
      <c r="N24" s="864"/>
      <c r="AJ24" s="129" t="s">
        <v>435</v>
      </c>
      <c r="AK24" s="131"/>
    </row>
    <row r="25" spans="1:37" ht="27" customHeight="1">
      <c r="A25" s="387"/>
      <c r="B25" s="387" t="s">
        <v>82</v>
      </c>
      <c r="C25" s="388" t="s">
        <v>83</v>
      </c>
      <c r="D25" s="860"/>
      <c r="E25" s="860"/>
      <c r="F25" s="860"/>
      <c r="G25" s="387" t="s">
        <v>864</v>
      </c>
      <c r="H25" s="390" t="s">
        <v>84</v>
      </c>
      <c r="I25" s="390" t="s">
        <v>197</v>
      </c>
      <c r="J25" s="862"/>
      <c r="K25" s="866"/>
      <c r="L25" s="864"/>
      <c r="M25" s="864"/>
      <c r="N25" s="864"/>
      <c r="AJ25" s="129" t="s">
        <v>435</v>
      </c>
      <c r="AK25" s="131"/>
    </row>
    <row r="26" spans="1:37" ht="27" customHeight="1">
      <c r="A26" s="387"/>
      <c r="B26" s="387" t="s">
        <v>82</v>
      </c>
      <c r="C26" s="388" t="s">
        <v>83</v>
      </c>
      <c r="D26" s="860"/>
      <c r="E26" s="860"/>
      <c r="F26" s="860"/>
      <c r="G26" s="387" t="s">
        <v>864</v>
      </c>
      <c r="H26" s="390" t="s">
        <v>88</v>
      </c>
      <c r="I26" s="390" t="s">
        <v>97</v>
      </c>
      <c r="J26" s="862"/>
      <c r="K26" s="865"/>
      <c r="L26" s="864"/>
      <c r="M26" s="864"/>
      <c r="N26" s="864"/>
      <c r="AJ26" s="129" t="s">
        <v>435</v>
      </c>
      <c r="AK26" s="131"/>
    </row>
    <row r="27" spans="1:37" ht="27" customHeight="1">
      <c r="A27" s="387"/>
      <c r="B27" s="387" t="s">
        <v>82</v>
      </c>
      <c r="C27" s="388" t="s">
        <v>83</v>
      </c>
      <c r="D27" s="860"/>
      <c r="E27" s="860"/>
      <c r="F27" s="860"/>
      <c r="G27" s="387" t="s">
        <v>864</v>
      </c>
      <c r="H27" s="390" t="s">
        <v>84</v>
      </c>
      <c r="I27" s="390" t="s">
        <v>85</v>
      </c>
      <c r="J27" s="862"/>
      <c r="K27" s="865"/>
      <c r="L27" s="864"/>
      <c r="M27" s="864"/>
      <c r="N27" s="864"/>
      <c r="AJ27" s="129" t="s">
        <v>435</v>
      </c>
      <c r="AK27" s="131"/>
    </row>
    <row r="28" spans="1:37" ht="27" customHeight="1">
      <c r="A28" s="387"/>
      <c r="B28" s="387" t="s">
        <v>82</v>
      </c>
      <c r="C28" s="388" t="s">
        <v>83</v>
      </c>
      <c r="D28" s="860"/>
      <c r="E28" s="860"/>
      <c r="F28" s="860"/>
      <c r="G28" s="387" t="s">
        <v>864</v>
      </c>
      <c r="H28" s="390" t="s">
        <v>88</v>
      </c>
      <c r="I28" s="390" t="s">
        <v>334</v>
      </c>
      <c r="J28" s="862"/>
      <c r="K28" s="865"/>
      <c r="L28" s="864"/>
      <c r="M28" s="864"/>
      <c r="N28" s="864"/>
      <c r="AJ28" s="129" t="s">
        <v>435</v>
      </c>
      <c r="AK28" s="131"/>
    </row>
    <row r="29" spans="1:37" ht="27" customHeight="1">
      <c r="A29" s="387"/>
      <c r="B29" s="387"/>
      <c r="C29" s="388"/>
      <c r="D29" s="860"/>
      <c r="E29" s="860"/>
      <c r="F29" s="860"/>
      <c r="G29" s="388"/>
      <c r="H29" s="390"/>
      <c r="I29" s="390"/>
      <c r="J29" s="862"/>
      <c r="K29" s="865"/>
      <c r="L29" s="864"/>
      <c r="M29" s="864"/>
      <c r="N29" s="864"/>
      <c r="AK29" s="131"/>
    </row>
    <row r="30" spans="1:37">
      <c r="A30" s="387"/>
      <c r="B30" s="387"/>
      <c r="C30" s="388"/>
      <c r="D30" s="860"/>
      <c r="E30" s="860"/>
      <c r="F30" s="860"/>
      <c r="G30" s="388"/>
      <c r="H30" s="390"/>
      <c r="I30" s="390"/>
      <c r="J30" s="862"/>
      <c r="K30" s="864"/>
      <c r="L30" s="864"/>
      <c r="M30" s="864"/>
      <c r="N30" s="864"/>
    </row>
    <row r="31" spans="1:37">
      <c r="A31" s="387"/>
      <c r="B31" s="387"/>
      <c r="C31" s="388"/>
      <c r="D31" s="860"/>
      <c r="E31" s="860"/>
      <c r="F31" s="860"/>
      <c r="G31" s="388"/>
      <c r="H31" s="390"/>
      <c r="I31" s="390"/>
      <c r="J31" s="862"/>
      <c r="K31" s="864"/>
      <c r="L31" s="864"/>
      <c r="M31" s="864"/>
      <c r="N31" s="864"/>
    </row>
    <row r="32" spans="1:37">
      <c r="A32" s="387"/>
      <c r="B32" s="387"/>
      <c r="C32" s="388"/>
      <c r="D32" s="860"/>
      <c r="E32" s="860"/>
      <c r="F32" s="860"/>
      <c r="G32" s="388"/>
      <c r="H32" s="390"/>
      <c r="I32" s="390"/>
      <c r="J32" s="862"/>
      <c r="K32" s="864"/>
      <c r="L32" s="864"/>
      <c r="M32" s="864"/>
      <c r="N32" s="864"/>
    </row>
    <row r="33" spans="1:36" s="135" customFormat="1" ht="19.149999999999999" customHeight="1">
      <c r="A33" s="942"/>
      <c r="B33" s="943"/>
      <c r="C33" s="943" t="s">
        <v>342</v>
      </c>
      <c r="D33" s="943"/>
      <c r="E33" s="943"/>
      <c r="F33" s="943"/>
      <c r="G33" s="943"/>
      <c r="H33" s="943"/>
      <c r="I33" s="943"/>
      <c r="J33" s="943"/>
      <c r="K33" s="943"/>
      <c r="L33" s="943"/>
      <c r="M33" s="943"/>
      <c r="N33" s="943"/>
      <c r="O33" s="325"/>
      <c r="P33" s="326"/>
      <c r="Q33" s="326"/>
      <c r="R33" s="326"/>
      <c r="S33" s="326"/>
      <c r="T33" s="326"/>
      <c r="U33" s="326"/>
      <c r="V33" s="326"/>
      <c r="W33" s="326"/>
      <c r="X33" s="326"/>
    </row>
    <row r="34" spans="1:36">
      <c r="A34" s="112"/>
      <c r="B34" s="112"/>
      <c r="C34" s="113"/>
      <c r="D34" s="861"/>
      <c r="E34" s="861"/>
      <c r="F34" s="861"/>
      <c r="G34" s="113"/>
      <c r="H34" s="114"/>
      <c r="I34" s="114"/>
      <c r="J34" s="867"/>
      <c r="K34" s="868"/>
      <c r="L34" s="868"/>
      <c r="M34" s="868"/>
      <c r="N34" s="868"/>
    </row>
    <row r="35" spans="1:36">
      <c r="A35" s="940"/>
      <c r="B35" s="941"/>
      <c r="C35" s="941"/>
      <c r="D35" s="941"/>
      <c r="E35" s="941"/>
      <c r="F35" s="941"/>
      <c r="G35" s="941"/>
      <c r="H35" s="940"/>
      <c r="I35" s="940"/>
    </row>
    <row r="36" spans="1:36">
      <c r="A36" s="248"/>
      <c r="B36" s="66"/>
      <c r="C36" s="66"/>
      <c r="D36" s="66"/>
      <c r="E36" s="66"/>
      <c r="F36" s="66"/>
      <c r="G36" s="66"/>
      <c r="H36" s="67"/>
      <c r="I36" s="67"/>
    </row>
    <row r="37" spans="1:36">
      <c r="A37" s="1264"/>
      <c r="B37" s="1265"/>
      <c r="C37" s="1265"/>
      <c r="D37" s="1265"/>
      <c r="E37" s="1265"/>
      <c r="F37" s="1265"/>
      <c r="G37" s="1265"/>
      <c r="H37" s="1265"/>
      <c r="I37" s="1265"/>
    </row>
    <row r="38" spans="1:36">
      <c r="A38" s="69"/>
      <c r="B38" s="69"/>
      <c r="C38" s="69"/>
      <c r="D38" s="69"/>
      <c r="E38" s="69"/>
      <c r="F38" s="69"/>
      <c r="G38" s="69"/>
      <c r="H38" s="70"/>
      <c r="I38" s="68"/>
    </row>
    <row r="39" spans="1:36" s="246" customFormat="1" ht="29.25" customHeight="1">
      <c r="A39" s="252" t="s">
        <v>862</v>
      </c>
      <c r="B39" s="252"/>
      <c r="C39" s="261" t="s">
        <v>861</v>
      </c>
      <c r="D39" s="253"/>
      <c r="E39" s="253"/>
      <c r="F39" s="253"/>
      <c r="G39" s="253"/>
      <c r="H39" s="262" t="s">
        <v>849</v>
      </c>
      <c r="I39" s="244"/>
      <c r="J39" s="245"/>
      <c r="AJ39" s="245"/>
    </row>
    <row r="40" spans="1:36">
      <c r="A40" s="64"/>
      <c r="B40" s="62"/>
      <c r="C40" s="62"/>
      <c r="D40" s="62"/>
      <c r="E40" s="62"/>
      <c r="F40" s="62"/>
      <c r="G40" s="62"/>
      <c r="H40" s="70"/>
      <c r="I40" s="71"/>
    </row>
    <row r="41" spans="1:36">
      <c r="A41" s="64"/>
      <c r="B41" s="62"/>
      <c r="C41" s="62"/>
      <c r="D41" s="62"/>
      <c r="E41" s="62"/>
      <c r="F41" s="62"/>
      <c r="G41" s="62"/>
      <c r="H41" s="70"/>
      <c r="I41" s="68"/>
    </row>
    <row r="42" spans="1:36">
      <c r="A42" s="64"/>
      <c r="B42" s="63"/>
      <c r="C42" s="63"/>
      <c r="D42" s="63"/>
      <c r="E42" s="63"/>
      <c r="F42" s="63"/>
      <c r="G42" s="63"/>
      <c r="H42" s="70"/>
      <c r="I42" s="72"/>
    </row>
    <row r="43" spans="1:36">
      <c r="A43" s="65"/>
      <c r="B43" s="63"/>
      <c r="C43" s="63"/>
      <c r="D43" s="63"/>
      <c r="E43" s="63"/>
      <c r="F43" s="63"/>
      <c r="G43" s="63"/>
      <c r="H43" s="70"/>
      <c r="I43" s="72"/>
    </row>
    <row r="44" spans="1:36">
      <c r="A44" s="65"/>
      <c r="B44" s="63"/>
      <c r="C44" s="63"/>
      <c r="D44" s="63"/>
      <c r="E44" s="63"/>
      <c r="F44" s="63"/>
      <c r="G44" s="63"/>
      <c r="H44" s="70"/>
      <c r="I44" s="72"/>
    </row>
    <row r="45" spans="1:36">
      <c r="A45" s="65"/>
      <c r="B45" s="63"/>
      <c r="C45" s="63"/>
      <c r="D45" s="63"/>
      <c r="E45" s="63"/>
      <c r="F45" s="63"/>
      <c r="G45" s="63"/>
      <c r="H45" s="70"/>
      <c r="I45" s="72"/>
    </row>
    <row r="46" spans="1:36">
      <c r="A46" s="65"/>
      <c r="B46" s="63"/>
      <c r="C46" s="63"/>
      <c r="D46" s="63"/>
      <c r="E46" s="63"/>
      <c r="F46" s="63"/>
      <c r="G46" s="63"/>
      <c r="H46" s="73"/>
      <c r="I46" s="72"/>
    </row>
    <row r="50" spans="1:9">
      <c r="B50" s="243"/>
    </row>
    <row r="57" spans="1:9">
      <c r="A57" s="1262" t="s">
        <v>855</v>
      </c>
      <c r="B57" s="1262"/>
      <c r="C57" s="1262"/>
      <c r="D57" s="1262"/>
      <c r="E57" s="1262"/>
      <c r="F57" s="1262"/>
      <c r="G57" s="1262"/>
      <c r="H57" s="1262"/>
      <c r="I57" s="1262"/>
    </row>
    <row r="58" spans="1:9">
      <c r="A58" s="1262" t="s">
        <v>856</v>
      </c>
      <c r="B58" s="1262"/>
      <c r="C58" s="1262"/>
      <c r="D58" s="1262"/>
      <c r="E58" s="1262"/>
      <c r="F58" s="1262"/>
      <c r="G58" s="1262"/>
      <c r="H58" s="1262"/>
      <c r="I58" s="1262"/>
    </row>
    <row r="59" spans="1:9">
      <c r="A59" s="1262" t="s">
        <v>857</v>
      </c>
      <c r="B59" s="1262"/>
      <c r="C59" s="1262"/>
      <c r="D59" s="1262"/>
      <c r="E59" s="1262"/>
      <c r="F59" s="1262"/>
      <c r="G59" s="1262"/>
      <c r="H59" s="1262"/>
      <c r="I59" s="1262"/>
    </row>
    <row r="60" spans="1:9" ht="56.25" customHeight="1">
      <c r="A60" s="1272" t="s">
        <v>1955</v>
      </c>
      <c r="B60" s="1272"/>
      <c r="C60" s="1272"/>
      <c r="D60" s="1272"/>
      <c r="E60" s="1272"/>
      <c r="F60" s="1272"/>
      <c r="G60" s="1272"/>
      <c r="H60" s="1272"/>
      <c r="I60" s="1272"/>
    </row>
    <row r="61" spans="1:9">
      <c r="A61" s="1262" t="s">
        <v>858</v>
      </c>
      <c r="B61" s="1262"/>
      <c r="C61" s="1262"/>
      <c r="D61" s="1262"/>
      <c r="E61" s="1262"/>
      <c r="F61" s="1262"/>
      <c r="G61" s="1262"/>
      <c r="H61" s="1262"/>
      <c r="I61" s="1262"/>
    </row>
    <row r="62" spans="1:9" ht="45" customHeight="1">
      <c r="A62" s="1263" t="s">
        <v>859</v>
      </c>
      <c r="B62" s="1263"/>
      <c r="C62" s="1263"/>
      <c r="D62" s="1263"/>
      <c r="E62" s="1263"/>
      <c r="F62" s="1263"/>
      <c r="G62" s="1263"/>
      <c r="H62" s="1263"/>
      <c r="I62" s="1263"/>
    </row>
    <row r="63" spans="1:9">
      <c r="A63" s="1262" t="s">
        <v>860</v>
      </c>
      <c r="B63" s="1262"/>
      <c r="C63" s="1262"/>
      <c r="D63" s="1262"/>
      <c r="E63" s="1262"/>
      <c r="F63" s="1262"/>
      <c r="G63" s="1262"/>
      <c r="H63" s="1262"/>
      <c r="I63" s="1262"/>
    </row>
  </sheetData>
  <mergeCells count="22">
    <mergeCell ref="K2:O2"/>
    <mergeCell ref="A60:I60"/>
    <mergeCell ref="A59:I59"/>
    <mergeCell ref="A58:I58"/>
    <mergeCell ref="A57:I57"/>
    <mergeCell ref="D4:F4"/>
    <mergeCell ref="G4:I4"/>
    <mergeCell ref="J4:N4"/>
    <mergeCell ref="E5:E6"/>
    <mergeCell ref="F5:F6"/>
    <mergeCell ref="H5:H6"/>
    <mergeCell ref="I5:I6"/>
    <mergeCell ref="K5:K6"/>
    <mergeCell ref="L5:N5"/>
    <mergeCell ref="A61:I61"/>
    <mergeCell ref="A62:I62"/>
    <mergeCell ref="A63:I63"/>
    <mergeCell ref="A37:I37"/>
    <mergeCell ref="A2:I2"/>
    <mergeCell ref="A4:A6"/>
    <mergeCell ref="B4:B6"/>
    <mergeCell ref="C4:C6"/>
  </mergeCells>
  <phoneticPr fontId="3"/>
  <dataValidations count="4">
    <dataValidation type="list" allowBlank="1" showInputMessage="1" prompt="下記リストから該当する記号を選択" sqref="H7:H32 H34">
      <formula1>"A,B,C,D,E,F,G,H,I,J,K,L,M"</formula1>
    </dataValidation>
    <dataValidation type="list" allowBlank="1" showInputMessage="1" prompt="下記リストから該当する年齢区分を選択" sqref="I7:I32 I34">
      <formula1>"ア,イ,ウ,エ,オ,カ,キ,ク,ケ,コ,−,"</formula1>
    </dataValidation>
    <dataValidation type="list" allowBlank="1" showInputMessage="1" showErrorMessage="1" sqref="I35">
      <formula1>"ア,イ,ウ,エ,オ,カ,キ,ク,ケ,コ,−,"</formula1>
    </dataValidation>
    <dataValidation type="list" allowBlank="1" showInputMessage="1" showErrorMessage="1" sqref="H35">
      <formula1>"A,B,C,D,E,F,G,H,I,J,K,L,M"</formula1>
    </dataValidation>
  </dataValidations>
  <pageMargins left="0.31496062992125984" right="0.31496062992125984" top="0.74803149606299213" bottom="0.74803149606299213" header="0.31496062992125984" footer="0.31496062992125984"/>
  <pageSetup paperSize="9" scale="43" orientation="portrait"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CCFFCC"/>
  </sheetPr>
  <dimension ref="A1:AA280"/>
  <sheetViews>
    <sheetView showGridLines="0" view="pageBreakPreview" topLeftCell="A50" zoomScaleNormal="100" zoomScaleSheetLayoutView="280" workbookViewId="0">
      <selection activeCell="E60" sqref="E60"/>
    </sheetView>
  </sheetViews>
  <sheetFormatPr defaultColWidth="8.625" defaultRowHeight="18" customHeight="1"/>
  <cols>
    <col min="1" max="2" width="3.5" style="186" customWidth="1"/>
    <col min="3" max="3" width="8" style="186" customWidth="1"/>
    <col min="4" max="4" width="4.75" style="186" customWidth="1"/>
    <col min="5" max="5" width="7.625" style="186" customWidth="1"/>
    <col min="6" max="6" width="7.125" style="186" customWidth="1"/>
    <col min="7" max="7" width="5.75" style="186" hidden="1" customWidth="1"/>
    <col min="8" max="8" width="4.625" style="186" customWidth="1"/>
    <col min="9" max="9" width="8.625" style="186" customWidth="1"/>
    <col min="10" max="10" width="8.375" style="186" customWidth="1"/>
    <col min="11" max="11" width="7.125" style="186" customWidth="1"/>
    <col min="12" max="12" width="6.125" style="186" hidden="1" customWidth="1"/>
    <col min="13" max="13" width="4.5" style="186" customWidth="1"/>
    <col min="14" max="15" width="7.625" style="186" customWidth="1"/>
    <col min="16" max="16" width="7.125" style="186" customWidth="1"/>
    <col min="17" max="17" width="7" style="186" hidden="1" customWidth="1"/>
    <col min="18" max="18" width="4.625" style="186" customWidth="1"/>
    <col min="19" max="20" width="7.625" style="186" customWidth="1"/>
    <col min="21" max="21" width="7.125" style="186" customWidth="1"/>
    <col min="22" max="22" width="5.625" style="186" hidden="1" customWidth="1"/>
    <col min="23" max="23" width="5.625" style="186" customWidth="1"/>
    <col min="24" max="24" width="7.625" style="186" customWidth="1"/>
    <col min="25" max="27" width="3.875" style="44" customWidth="1"/>
    <col min="28" max="41" width="4.625" style="44" customWidth="1"/>
    <col min="42" max="42" width="3.75" style="44" customWidth="1"/>
    <col min="43" max="84" width="4.625" style="44" customWidth="1"/>
    <col min="85" max="16384" width="8.625" style="44"/>
  </cols>
  <sheetData>
    <row r="1" spans="1:24" s="134" customFormat="1" ht="18" customHeight="1">
      <c r="A1" s="1290" t="str">
        <f>"（"&amp;別紙１①!R20&amp;"）"</f>
        <v>（別紙1）</v>
      </c>
      <c r="B1" s="1290"/>
      <c r="C1" s="1290"/>
      <c r="D1" s="137"/>
      <c r="E1" s="137"/>
      <c r="F1" s="137"/>
      <c r="G1" s="137"/>
      <c r="H1" s="137"/>
      <c r="I1" s="137"/>
      <c r="J1" s="137"/>
      <c r="K1" s="137"/>
      <c r="L1" s="137"/>
      <c r="M1" s="137"/>
      <c r="N1" s="137"/>
      <c r="O1" s="137"/>
      <c r="P1" s="137"/>
      <c r="Q1" s="137"/>
      <c r="R1" s="137"/>
      <c r="S1" s="137"/>
      <c r="T1" s="137"/>
      <c r="U1" s="137"/>
      <c r="V1" s="137"/>
      <c r="W1" s="137"/>
      <c r="X1" s="137"/>
    </row>
    <row r="2" spans="1:24" s="134" customFormat="1" ht="18" customHeight="1">
      <c r="A2" s="137"/>
      <c r="B2" s="137"/>
      <c r="C2" s="137"/>
      <c r="D2" s="137"/>
      <c r="E2" s="137"/>
      <c r="F2" s="137"/>
      <c r="G2" s="137"/>
      <c r="H2" s="137"/>
      <c r="I2" s="137"/>
      <c r="J2" s="137"/>
      <c r="K2" s="137"/>
      <c r="L2" s="137"/>
      <c r="M2" s="137"/>
      <c r="N2" s="137"/>
      <c r="O2" s="137"/>
      <c r="P2" s="137"/>
      <c r="Q2" s="137"/>
      <c r="R2" s="137"/>
      <c r="S2" s="137"/>
      <c r="T2" s="137"/>
      <c r="U2" s="137"/>
      <c r="V2" s="137"/>
      <c r="W2" s="137"/>
      <c r="X2" s="137"/>
    </row>
    <row r="3" spans="1:24" s="134" customFormat="1" ht="18" customHeight="1">
      <c r="A3" s="1018" t="s">
        <v>99</v>
      </c>
      <c r="B3" s="1018"/>
      <c r="C3" s="1018"/>
      <c r="D3" s="1018"/>
      <c r="E3" s="1018"/>
      <c r="F3" s="1018"/>
      <c r="G3" s="1018"/>
      <c r="H3" s="1018"/>
      <c r="I3" s="1018"/>
      <c r="J3" s="1018"/>
      <c r="K3" s="1018"/>
      <c r="L3" s="1018"/>
      <c r="M3" s="1018"/>
      <c r="N3" s="1018"/>
      <c r="O3" s="1018"/>
      <c r="P3" s="1018"/>
      <c r="Q3" s="1018"/>
      <c r="R3" s="1018"/>
      <c r="S3" s="1018"/>
      <c r="T3" s="1018"/>
      <c r="U3" s="1018"/>
      <c r="V3" s="1018"/>
      <c r="W3" s="1018"/>
      <c r="X3" s="1018"/>
    </row>
    <row r="4" spans="1:24" s="135" customFormat="1" ht="18" customHeight="1">
      <c r="A4" s="1562" t="s">
        <v>100</v>
      </c>
      <c r="B4" s="1562"/>
      <c r="C4" s="1562"/>
      <c r="D4" s="1562"/>
      <c r="E4" s="1562"/>
      <c r="F4" s="1562"/>
      <c r="G4" s="1562"/>
      <c r="H4" s="1562"/>
      <c r="I4" s="1562"/>
      <c r="J4" s="1562"/>
      <c r="K4" s="1562"/>
      <c r="L4" s="1562"/>
      <c r="M4" s="1562"/>
      <c r="N4" s="1562"/>
      <c r="O4" s="1562"/>
      <c r="P4" s="1562"/>
      <c r="Q4" s="1562"/>
      <c r="R4" s="1562"/>
      <c r="S4" s="1562"/>
      <c r="T4" s="1562"/>
      <c r="U4" s="1562"/>
      <c r="V4" s="1562"/>
      <c r="W4" s="1562"/>
      <c r="X4" s="1562"/>
    </row>
    <row r="5" spans="1:24" s="135" customFormat="1" ht="18" customHeight="1">
      <c r="A5" s="138"/>
      <c r="B5" s="138"/>
      <c r="C5" s="138"/>
      <c r="D5" s="138"/>
      <c r="E5" s="138"/>
      <c r="F5" s="138"/>
      <c r="G5" s="138"/>
      <c r="H5" s="138"/>
      <c r="I5" s="138"/>
      <c r="J5" s="138"/>
      <c r="K5" s="138"/>
      <c r="L5" s="138"/>
      <c r="M5" s="138"/>
      <c r="N5" s="138"/>
      <c r="O5" s="138"/>
      <c r="P5" s="138"/>
      <c r="Q5" s="138"/>
      <c r="R5" s="138"/>
      <c r="S5" s="138"/>
      <c r="T5" s="138"/>
      <c r="U5" s="138"/>
      <c r="V5" s="138"/>
      <c r="W5" s="138"/>
      <c r="X5" s="138"/>
    </row>
    <row r="6" spans="1:24" s="135" customFormat="1" ht="18" customHeight="1">
      <c r="A6" s="138" t="s">
        <v>101</v>
      </c>
      <c r="B6" s="138"/>
      <c r="C6" s="138"/>
      <c r="D6" s="138"/>
      <c r="E6" s="138"/>
      <c r="F6" s="138"/>
      <c r="G6" s="138"/>
      <c r="H6" s="138"/>
      <c r="I6" s="138"/>
      <c r="J6" s="138"/>
      <c r="K6" s="138"/>
      <c r="L6" s="138"/>
      <c r="M6" s="138"/>
      <c r="N6" s="138"/>
      <c r="O6" s="138"/>
      <c r="P6" s="138"/>
      <c r="Q6" s="138"/>
      <c r="R6" s="138"/>
      <c r="S6" s="138"/>
      <c r="T6" s="138"/>
      <c r="U6" s="138"/>
      <c r="V6" s="138"/>
      <c r="W6" s="138"/>
      <c r="X6" s="138"/>
    </row>
    <row r="7" spans="1:24" s="135" customFormat="1" ht="18" customHeight="1">
      <c r="A7" s="138"/>
      <c r="B7" s="138"/>
      <c r="C7" s="138"/>
      <c r="D7" s="138"/>
      <c r="E7" s="138"/>
      <c r="F7" s="138"/>
      <c r="G7" s="138"/>
      <c r="H7" s="138"/>
      <c r="I7" s="138"/>
      <c r="J7" s="138"/>
      <c r="K7" s="138"/>
      <c r="L7" s="138"/>
      <c r="M7" s="138"/>
      <c r="N7" s="138"/>
      <c r="O7" s="138"/>
      <c r="P7" s="138"/>
      <c r="Q7" s="138"/>
      <c r="R7" s="138"/>
      <c r="S7" s="138"/>
      <c r="T7" s="138"/>
      <c r="U7" s="138"/>
      <c r="V7" s="138"/>
      <c r="W7" s="138"/>
      <c r="X7" s="138"/>
    </row>
    <row r="8" spans="1:24" s="135" customFormat="1" ht="18" customHeight="1">
      <c r="A8" s="138" t="s">
        <v>355</v>
      </c>
      <c r="B8" s="138"/>
      <c r="C8" s="138"/>
      <c r="D8" s="138"/>
      <c r="E8" s="138"/>
      <c r="F8" s="138"/>
      <c r="G8" s="138"/>
      <c r="H8" s="138"/>
      <c r="I8" s="138"/>
      <c r="J8" s="138"/>
      <c r="K8" s="138"/>
      <c r="L8" s="138"/>
      <c r="M8" s="138"/>
      <c r="N8" s="138"/>
      <c r="O8" s="138"/>
      <c r="P8" s="138"/>
      <c r="Q8" s="138"/>
      <c r="R8" s="138"/>
      <c r="S8" s="138"/>
      <c r="T8" s="138"/>
      <c r="U8" s="138"/>
      <c r="V8" s="138"/>
      <c r="W8" s="138"/>
      <c r="X8" s="138"/>
    </row>
    <row r="9" spans="1:24" s="135" customFormat="1" ht="6" customHeight="1">
      <c r="A9" s="139"/>
      <c r="B9" s="138"/>
      <c r="C9" s="138"/>
      <c r="D9" s="138"/>
      <c r="E9" s="138"/>
      <c r="F9" s="138"/>
      <c r="G9" s="138"/>
      <c r="H9" s="138"/>
      <c r="I9" s="138"/>
      <c r="J9" s="138"/>
      <c r="K9" s="138"/>
      <c r="L9" s="138"/>
      <c r="M9" s="138"/>
      <c r="N9" s="138"/>
      <c r="O9" s="138"/>
      <c r="P9" s="138"/>
      <c r="Q9" s="138"/>
      <c r="R9" s="138"/>
      <c r="S9" s="138"/>
      <c r="T9" s="138"/>
      <c r="U9" s="138"/>
      <c r="V9" s="138"/>
      <c r="W9" s="138"/>
      <c r="X9" s="138"/>
    </row>
    <row r="10" spans="1:24" s="135" customFormat="1" ht="25.9" customHeight="1">
      <c r="A10" s="1576" t="s">
        <v>356</v>
      </c>
      <c r="B10" s="1576"/>
      <c r="C10" s="1576"/>
      <c r="D10" s="1576"/>
      <c r="E10" s="1576"/>
      <c r="F10" s="1576"/>
      <c r="G10" s="1576"/>
      <c r="H10" s="1576"/>
      <c r="I10" s="1576"/>
      <c r="J10" s="1576"/>
      <c r="K10" s="1577" t="s">
        <v>357</v>
      </c>
      <c r="L10" s="1577"/>
      <c r="M10" s="1577"/>
      <c r="N10" s="1577"/>
      <c r="O10" s="1577"/>
      <c r="P10" s="1577"/>
      <c r="Q10" s="1577"/>
      <c r="R10" s="1577"/>
      <c r="S10" s="1577"/>
      <c r="T10" s="1577"/>
      <c r="U10" s="138"/>
      <c r="V10" s="138"/>
      <c r="W10" s="138"/>
      <c r="X10" s="138"/>
    </row>
    <row r="11" spans="1:24" s="135" customFormat="1" ht="37.15" customHeight="1">
      <c r="A11" s="1578" t="s">
        <v>358</v>
      </c>
      <c r="B11" s="1578"/>
      <c r="C11" s="1578"/>
      <c r="D11" s="1578"/>
      <c r="E11" s="1578"/>
      <c r="F11" s="1578"/>
      <c r="G11" s="1578"/>
      <c r="H11" s="1578"/>
      <c r="I11" s="1578"/>
      <c r="J11" s="1578"/>
      <c r="K11" s="1536" t="s">
        <v>1077</v>
      </c>
      <c r="L11" s="1537"/>
      <c r="M11" s="1537"/>
      <c r="N11" s="1537"/>
      <c r="O11" s="1537"/>
      <c r="P11" s="1537"/>
      <c r="Q11" s="1537"/>
      <c r="R11" s="1537"/>
      <c r="S11" s="1537"/>
      <c r="T11" s="1537"/>
      <c r="U11" s="138"/>
      <c r="V11" s="138"/>
      <c r="W11" s="138"/>
      <c r="X11" s="138"/>
    </row>
    <row r="12" spans="1:24" s="135" customFormat="1" ht="37.15" customHeight="1">
      <c r="A12" s="1578" t="s">
        <v>359</v>
      </c>
      <c r="B12" s="1578"/>
      <c r="C12" s="1578"/>
      <c r="D12" s="1578"/>
      <c r="E12" s="1578"/>
      <c r="F12" s="1578"/>
      <c r="G12" s="1578"/>
      <c r="H12" s="1578"/>
      <c r="I12" s="1578"/>
      <c r="J12" s="1578"/>
      <c r="K12" s="1536" t="s">
        <v>1077</v>
      </c>
      <c r="L12" s="1537"/>
      <c r="M12" s="1537"/>
      <c r="N12" s="1537"/>
      <c r="O12" s="1537"/>
      <c r="P12" s="1537"/>
      <c r="Q12" s="1537"/>
      <c r="R12" s="1537"/>
      <c r="S12" s="1537"/>
      <c r="T12" s="1537"/>
      <c r="U12" s="138"/>
      <c r="V12" s="138"/>
      <c r="W12" s="138"/>
      <c r="X12" s="138"/>
    </row>
    <row r="13" spans="1:24" s="135" customFormat="1" ht="37.15" customHeight="1">
      <c r="A13" s="1578" t="s">
        <v>360</v>
      </c>
      <c r="B13" s="1578"/>
      <c r="C13" s="1578"/>
      <c r="D13" s="1578"/>
      <c r="E13" s="1578"/>
      <c r="F13" s="1578"/>
      <c r="G13" s="1578"/>
      <c r="H13" s="1578"/>
      <c r="I13" s="1578"/>
      <c r="J13" s="1578"/>
      <c r="K13" s="1536" t="s">
        <v>1080</v>
      </c>
      <c r="L13" s="1537"/>
      <c r="M13" s="1537"/>
      <c r="N13" s="1537"/>
      <c r="O13" s="1537"/>
      <c r="P13" s="1537"/>
      <c r="Q13" s="1537"/>
      <c r="R13" s="1537"/>
      <c r="S13" s="1537"/>
      <c r="T13" s="1537"/>
      <c r="U13" s="138"/>
      <c r="V13" s="138"/>
      <c r="W13" s="138"/>
      <c r="X13" s="138"/>
    </row>
    <row r="14" spans="1:24" s="135" customFormat="1" ht="37.15" customHeight="1">
      <c r="A14" s="1578" t="s">
        <v>361</v>
      </c>
      <c r="B14" s="1578"/>
      <c r="C14" s="1578"/>
      <c r="D14" s="1578"/>
      <c r="E14" s="1578"/>
      <c r="F14" s="1578"/>
      <c r="G14" s="1578"/>
      <c r="H14" s="1578"/>
      <c r="I14" s="1578"/>
      <c r="J14" s="1578"/>
      <c r="K14" s="1536" t="s">
        <v>1080</v>
      </c>
      <c r="L14" s="1537"/>
      <c r="M14" s="1537"/>
      <c r="N14" s="1537"/>
      <c r="O14" s="1537"/>
      <c r="P14" s="1537"/>
      <c r="Q14" s="1537"/>
      <c r="R14" s="1537"/>
      <c r="S14" s="1537"/>
      <c r="T14" s="1537"/>
      <c r="U14" s="138"/>
      <c r="V14" s="138"/>
      <c r="W14" s="138"/>
      <c r="X14" s="138"/>
    </row>
    <row r="15" spans="1:24" s="135" customFormat="1" ht="37.15" customHeight="1">
      <c r="A15" s="1578" t="s">
        <v>362</v>
      </c>
      <c r="B15" s="1578"/>
      <c r="C15" s="1578"/>
      <c r="D15" s="1578"/>
      <c r="E15" s="1578"/>
      <c r="F15" s="1578"/>
      <c r="G15" s="1578"/>
      <c r="H15" s="1578"/>
      <c r="I15" s="1578"/>
      <c r="J15" s="1578"/>
      <c r="K15" s="1536" t="s">
        <v>1075</v>
      </c>
      <c r="L15" s="1537"/>
      <c r="M15" s="1537"/>
      <c r="N15" s="1537"/>
      <c r="O15" s="1537"/>
      <c r="P15" s="1537"/>
      <c r="Q15" s="1537"/>
      <c r="R15" s="1537"/>
      <c r="S15" s="1537"/>
      <c r="T15" s="1537"/>
      <c r="U15" s="138"/>
      <c r="V15" s="138"/>
      <c r="W15" s="138"/>
      <c r="X15" s="138"/>
    </row>
    <row r="16" spans="1:24" s="135" customFormat="1" ht="37.15" customHeight="1">
      <c r="A16" s="1578" t="s">
        <v>363</v>
      </c>
      <c r="B16" s="1578"/>
      <c r="C16" s="1578"/>
      <c r="D16" s="1578"/>
      <c r="E16" s="1578"/>
      <c r="F16" s="1578"/>
      <c r="G16" s="1578"/>
      <c r="H16" s="1578"/>
      <c r="I16" s="1578"/>
      <c r="J16" s="1578"/>
      <c r="K16" s="1536" t="s">
        <v>1077</v>
      </c>
      <c r="L16" s="1537"/>
      <c r="M16" s="1537"/>
      <c r="N16" s="1537"/>
      <c r="O16" s="1537"/>
      <c r="P16" s="1537"/>
      <c r="Q16" s="1537"/>
      <c r="R16" s="1537"/>
      <c r="S16" s="1537"/>
      <c r="T16" s="1537"/>
      <c r="U16" s="138"/>
      <c r="V16" s="138"/>
      <c r="W16" s="138"/>
      <c r="X16" s="138"/>
    </row>
    <row r="17" spans="1:27" s="135" customFormat="1" ht="36.6" customHeight="1">
      <c r="A17" s="1581" t="s">
        <v>364</v>
      </c>
      <c r="B17" s="1581"/>
      <c r="C17" s="1581"/>
      <c r="D17" s="1581"/>
      <c r="E17" s="1581"/>
      <c r="F17" s="1581"/>
      <c r="G17" s="1581"/>
      <c r="H17" s="1581"/>
      <c r="I17" s="1581"/>
      <c r="J17" s="1581"/>
      <c r="K17" s="1581"/>
      <c r="L17" s="1581"/>
      <c r="M17" s="1581"/>
      <c r="N17" s="1581"/>
      <c r="O17" s="1581"/>
      <c r="P17" s="1581"/>
      <c r="Q17" s="1581"/>
      <c r="R17" s="1581"/>
      <c r="S17" s="1581"/>
      <c r="T17" s="1581"/>
      <c r="U17" s="138"/>
      <c r="V17" s="138"/>
      <c r="W17" s="138"/>
      <c r="X17" s="138"/>
    </row>
    <row r="18" spans="1:27" s="135" customFormat="1" ht="18"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row>
    <row r="19" spans="1:27" s="135" customFormat="1" ht="30.6" customHeight="1">
      <c r="A19" s="1575" t="s">
        <v>365</v>
      </c>
      <c r="B19" s="1575"/>
      <c r="C19" s="1575"/>
      <c r="D19" s="1575"/>
      <c r="E19" s="1575"/>
      <c r="F19" s="1575"/>
      <c r="G19" s="1575"/>
      <c r="H19" s="1575"/>
      <c r="I19" s="1575"/>
      <c r="J19" s="1575"/>
      <c r="K19" s="1575"/>
      <c r="L19" s="1575"/>
      <c r="M19" s="1575"/>
      <c r="N19" s="1575"/>
      <c r="O19" s="1575"/>
      <c r="P19" s="1575"/>
      <c r="Q19" s="1575"/>
      <c r="R19" s="1575"/>
      <c r="S19" s="1575"/>
      <c r="T19" s="1575"/>
      <c r="U19" s="1575"/>
      <c r="V19" s="1575"/>
      <c r="W19" s="1575"/>
      <c r="X19" s="1575"/>
    </row>
    <row r="20" spans="1:27" s="135" customFormat="1" ht="7.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row>
    <row r="21" spans="1:27" s="135" customFormat="1" ht="30.6" customHeight="1">
      <c r="A21" s="1607" t="s">
        <v>193</v>
      </c>
      <c r="B21" s="1608"/>
      <c r="C21" s="1608"/>
      <c r="D21" s="1608"/>
      <c r="E21" s="1608"/>
      <c r="F21" s="1609" t="s">
        <v>194</v>
      </c>
      <c r="G21" s="1609"/>
      <c r="H21" s="1610"/>
      <c r="I21" s="1610"/>
      <c r="J21" s="1610"/>
      <c r="K21" s="1563" t="s">
        <v>195</v>
      </c>
      <c r="L21" s="1613"/>
      <c r="M21" s="1564"/>
      <c r="N21" s="1614"/>
      <c r="O21" s="1563" t="s">
        <v>196</v>
      </c>
      <c r="P21" s="1564"/>
      <c r="Q21" s="1564"/>
      <c r="R21" s="1564"/>
      <c r="S21" s="1564"/>
      <c r="T21" s="1564"/>
      <c r="U21" s="1564"/>
      <c r="V21" s="1564"/>
      <c r="W21" s="1565"/>
      <c r="X21" s="1566"/>
    </row>
    <row r="22" spans="1:27" s="135" customFormat="1" ht="30.6" customHeight="1">
      <c r="A22" s="1538" t="s">
        <v>93</v>
      </c>
      <c r="B22" s="1539"/>
      <c r="C22" s="1539"/>
      <c r="D22" s="1539"/>
      <c r="E22" s="1539"/>
      <c r="F22" s="1538" t="s">
        <v>338</v>
      </c>
      <c r="G22" s="1538"/>
      <c r="H22" s="1539"/>
      <c r="I22" s="1539"/>
      <c r="J22" s="1539"/>
      <c r="K22" s="1571" t="s">
        <v>198</v>
      </c>
      <c r="L22" s="1572"/>
      <c r="M22" s="1573"/>
      <c r="N22" s="1574"/>
      <c r="O22" s="1567" t="s">
        <v>263</v>
      </c>
      <c r="P22" s="1568"/>
      <c r="Q22" s="1568"/>
      <c r="R22" s="1568"/>
      <c r="S22" s="1568"/>
      <c r="T22" s="1568"/>
      <c r="U22" s="1568"/>
      <c r="V22" s="1568"/>
      <c r="W22" s="1569"/>
      <c r="X22" s="1570"/>
    </row>
    <row r="23" spans="1:27" s="135" customFormat="1" ht="30.6" customHeight="1">
      <c r="A23" s="1538" t="s">
        <v>93</v>
      </c>
      <c r="B23" s="1539"/>
      <c r="C23" s="1539"/>
      <c r="D23" s="1539"/>
      <c r="E23" s="1539"/>
      <c r="F23" s="1538" t="s">
        <v>197</v>
      </c>
      <c r="G23" s="1538"/>
      <c r="H23" s="1539"/>
      <c r="I23" s="1539"/>
      <c r="J23" s="1539"/>
      <c r="K23" s="1571" t="s">
        <v>199</v>
      </c>
      <c r="L23" s="1572"/>
      <c r="M23" s="1573"/>
      <c r="N23" s="1574"/>
      <c r="O23" s="1567" t="s">
        <v>341</v>
      </c>
      <c r="P23" s="1568"/>
      <c r="Q23" s="1568"/>
      <c r="R23" s="1568"/>
      <c r="S23" s="1568"/>
      <c r="T23" s="1568"/>
      <c r="U23" s="1568"/>
      <c r="V23" s="1568"/>
      <c r="W23" s="1569"/>
      <c r="X23" s="1570"/>
    </row>
    <row r="24" spans="1:27" s="135" customFormat="1" ht="30.6" customHeight="1">
      <c r="A24" s="1538" t="s">
        <v>93</v>
      </c>
      <c r="B24" s="1539"/>
      <c r="C24" s="1539"/>
      <c r="D24" s="1539"/>
      <c r="E24" s="1539"/>
      <c r="F24" s="1538" t="s">
        <v>98</v>
      </c>
      <c r="G24" s="1538"/>
      <c r="H24" s="1539"/>
      <c r="I24" s="1539"/>
      <c r="J24" s="1539"/>
      <c r="K24" s="1571" t="s">
        <v>199</v>
      </c>
      <c r="L24" s="1572"/>
      <c r="M24" s="1573"/>
      <c r="N24" s="1574"/>
      <c r="O24" s="1567" t="s">
        <v>341</v>
      </c>
      <c r="P24" s="1568"/>
      <c r="Q24" s="1568"/>
      <c r="R24" s="1568"/>
      <c r="S24" s="1568"/>
      <c r="T24" s="1568"/>
      <c r="U24" s="1568"/>
      <c r="V24" s="1568"/>
      <c r="W24" s="1569"/>
      <c r="X24" s="1570"/>
    </row>
    <row r="25" spans="1:27" s="135" customFormat="1" ht="30.6" customHeight="1">
      <c r="A25" s="1538" t="s">
        <v>93</v>
      </c>
      <c r="B25" s="1539"/>
      <c r="C25" s="1539"/>
      <c r="D25" s="1539"/>
      <c r="E25" s="1539"/>
      <c r="F25" s="1538" t="s">
        <v>197</v>
      </c>
      <c r="G25" s="1538"/>
      <c r="H25" s="1539"/>
      <c r="I25" s="1539"/>
      <c r="J25" s="1539"/>
      <c r="K25" s="1571" t="s">
        <v>199</v>
      </c>
      <c r="L25" s="1572"/>
      <c r="M25" s="1573"/>
      <c r="N25" s="1574"/>
      <c r="O25" s="1567" t="s">
        <v>341</v>
      </c>
      <c r="P25" s="1568"/>
      <c r="Q25" s="1568"/>
      <c r="R25" s="1568"/>
      <c r="S25" s="1568"/>
      <c r="T25" s="1568"/>
      <c r="U25" s="1568"/>
      <c r="V25" s="1568"/>
      <c r="W25" s="1569"/>
      <c r="X25" s="1570"/>
    </row>
    <row r="26" spans="1:27" s="135" customFormat="1" ht="30.6" customHeight="1">
      <c r="A26" s="1538"/>
      <c r="B26" s="1539"/>
      <c r="C26" s="1539"/>
      <c r="D26" s="1539"/>
      <c r="E26" s="1539"/>
      <c r="F26" s="1538"/>
      <c r="G26" s="1538"/>
      <c r="H26" s="1539"/>
      <c r="I26" s="1539"/>
      <c r="J26" s="1539"/>
      <c r="K26" s="1571"/>
      <c r="L26" s="1572"/>
      <c r="M26" s="1573"/>
      <c r="N26" s="1574"/>
      <c r="O26" s="1567"/>
      <c r="P26" s="1568"/>
      <c r="Q26" s="1568"/>
      <c r="R26" s="1568"/>
      <c r="S26" s="1568"/>
      <c r="T26" s="1568"/>
      <c r="U26" s="1568"/>
      <c r="V26" s="1568"/>
      <c r="W26" s="1569"/>
      <c r="X26" s="1570"/>
    </row>
    <row r="27" spans="1:27" s="135" customFormat="1" ht="19.149999999999999" customHeight="1">
      <c r="A27" s="1288"/>
      <c r="B27" s="1289"/>
      <c r="C27" s="1289"/>
      <c r="D27" s="1289"/>
      <c r="E27" s="1289"/>
      <c r="F27" s="1286" t="s">
        <v>342</v>
      </c>
      <c r="G27" s="1286"/>
      <c r="H27" s="1286"/>
      <c r="I27" s="1286"/>
      <c r="J27" s="1286"/>
      <c r="K27" s="1286"/>
      <c r="L27" s="1286"/>
      <c r="M27" s="1286"/>
      <c r="N27" s="1286"/>
      <c r="O27" s="1286"/>
      <c r="P27" s="1286"/>
      <c r="Q27" s="1286"/>
      <c r="R27" s="1286"/>
      <c r="S27" s="1286"/>
      <c r="T27" s="1286"/>
      <c r="U27" s="1286"/>
      <c r="V27" s="1286"/>
      <c r="W27" s="1286"/>
      <c r="X27" s="1287"/>
    </row>
    <row r="28" spans="1:27" s="136" customFormat="1" ht="30.6" customHeight="1">
      <c r="A28" s="141"/>
      <c r="B28" s="142"/>
      <c r="C28" s="142"/>
      <c r="D28" s="142"/>
      <c r="E28" s="142"/>
      <c r="F28" s="141"/>
      <c r="G28" s="141"/>
      <c r="H28" s="142"/>
      <c r="I28" s="142"/>
      <c r="J28" s="142"/>
      <c r="K28" s="141"/>
      <c r="L28" s="141"/>
      <c r="M28" s="142"/>
      <c r="N28" s="142"/>
      <c r="O28" s="143"/>
      <c r="P28" s="143"/>
      <c r="Q28" s="143"/>
      <c r="R28" s="143"/>
      <c r="S28" s="143"/>
      <c r="T28" s="143"/>
      <c r="U28" s="143"/>
      <c r="V28" s="143"/>
      <c r="W28" s="144"/>
      <c r="X28" s="144"/>
    </row>
    <row r="29" spans="1:27" s="135" customFormat="1" ht="30.6" customHeight="1">
      <c r="A29" s="145"/>
      <c r="B29" s="146"/>
      <c r="C29" s="146"/>
      <c r="D29" s="146"/>
      <c r="E29" s="146"/>
      <c r="F29" s="145"/>
      <c r="G29" s="145"/>
      <c r="H29" s="146"/>
      <c r="I29" s="146"/>
      <c r="J29" s="146"/>
      <c r="K29" s="145"/>
      <c r="L29" s="145"/>
      <c r="M29" s="146"/>
      <c r="N29" s="146"/>
      <c r="O29" s="146"/>
      <c r="P29" s="146"/>
      <c r="Q29" s="146"/>
      <c r="R29" s="145"/>
      <c r="S29" s="146"/>
      <c r="T29" s="146"/>
      <c r="U29" s="146"/>
      <c r="V29" s="146"/>
      <c r="W29" s="146"/>
      <c r="X29" s="146"/>
    </row>
    <row r="30" spans="1:27" s="135" customFormat="1" ht="21.6" customHeight="1">
      <c r="A30" s="145"/>
      <c r="B30" s="146"/>
      <c r="C30" s="146"/>
      <c r="D30" s="146"/>
      <c r="E30" s="146"/>
      <c r="F30" s="145"/>
      <c r="G30" s="145"/>
      <c r="H30" s="146"/>
      <c r="I30" s="146"/>
      <c r="J30" s="146"/>
      <c r="K30" s="145"/>
      <c r="L30" s="145"/>
      <c r="M30" s="146"/>
      <c r="N30" s="146"/>
      <c r="O30" s="146"/>
      <c r="P30" s="146"/>
      <c r="Q30" s="146"/>
      <c r="R30" s="145"/>
      <c r="S30" s="146"/>
      <c r="T30" s="146"/>
      <c r="U30" s="146"/>
      <c r="V30" s="146"/>
      <c r="W30" s="146"/>
      <c r="X30" s="146"/>
      <c r="AA30" s="133"/>
    </row>
    <row r="31" spans="1:27" s="135" customFormat="1" ht="30.6" customHeight="1">
      <c r="A31" s="139" t="s">
        <v>202</v>
      </c>
      <c r="B31" s="138"/>
      <c r="C31" s="138"/>
      <c r="D31" s="138"/>
      <c r="E31" s="138"/>
      <c r="F31" s="138"/>
      <c r="G31" s="138"/>
      <c r="H31" s="138"/>
      <c r="I31" s="138"/>
      <c r="J31" s="138"/>
      <c r="K31" s="138"/>
      <c r="L31" s="138"/>
      <c r="M31" s="138"/>
      <c r="N31" s="138"/>
      <c r="O31" s="138"/>
      <c r="P31" s="138"/>
      <c r="Q31" s="138"/>
      <c r="R31" s="138"/>
      <c r="S31" s="138"/>
      <c r="T31" s="138"/>
      <c r="U31" s="140"/>
      <c r="V31" s="140"/>
      <c r="W31" s="140"/>
      <c r="X31" s="140"/>
    </row>
    <row r="32" spans="1:27" s="135" customFormat="1" ht="30.6" customHeight="1">
      <c r="A32" s="1596" t="s">
        <v>339</v>
      </c>
      <c r="B32" s="1597"/>
      <c r="C32" s="1597"/>
      <c r="D32" s="1597"/>
      <c r="E32" s="1597"/>
      <c r="F32" s="1597"/>
      <c r="G32" s="147"/>
      <c r="H32" s="1598" t="s">
        <v>203</v>
      </c>
      <c r="I32" s="1598"/>
      <c r="J32" s="1598"/>
      <c r="K32" s="1598"/>
      <c r="L32" s="1598"/>
      <c r="M32" s="1598"/>
      <c r="N32" s="1599" t="s">
        <v>340</v>
      </c>
      <c r="O32" s="1597"/>
      <c r="P32" s="1597"/>
      <c r="Q32" s="1597"/>
      <c r="R32" s="1597"/>
      <c r="S32" s="1597"/>
      <c r="T32" s="1600"/>
      <c r="U32" s="140"/>
      <c r="V32" s="140"/>
      <c r="W32" s="140"/>
      <c r="X32" s="140"/>
    </row>
    <row r="33" spans="1:24" s="135" customFormat="1" ht="30.6" customHeight="1">
      <c r="A33" s="1601">
        <f>COUNTA(A22:E27)</f>
        <v>4</v>
      </c>
      <c r="B33" s="1602"/>
      <c r="C33" s="1602"/>
      <c r="D33" s="1602"/>
      <c r="E33" s="1602"/>
      <c r="F33" s="1602"/>
      <c r="G33" s="391"/>
      <c r="H33" s="1603">
        <f>COUNTA(別紙１③!B7:B33)</f>
        <v>22</v>
      </c>
      <c r="I33" s="1603"/>
      <c r="J33" s="1603"/>
      <c r="K33" s="1603"/>
      <c r="L33" s="1603"/>
      <c r="M33" s="1603"/>
      <c r="N33" s="1604">
        <f>A33/H33</f>
        <v>0.18181818181818182</v>
      </c>
      <c r="O33" s="1605"/>
      <c r="P33" s="1605"/>
      <c r="Q33" s="1605"/>
      <c r="R33" s="1605"/>
      <c r="S33" s="1605"/>
      <c r="T33" s="1606"/>
      <c r="U33" s="140"/>
      <c r="V33" s="140"/>
      <c r="W33" s="140"/>
      <c r="X33" s="140"/>
    </row>
    <row r="34" spans="1:24" s="136" customFormat="1" ht="25.15" customHeight="1">
      <c r="A34" s="1611" t="s">
        <v>352</v>
      </c>
      <c r="B34" s="1612"/>
      <c r="C34" s="1612"/>
      <c r="D34" s="1612"/>
      <c r="E34" s="1612"/>
      <c r="F34" s="1612"/>
      <c r="G34" s="1612"/>
      <c r="H34" s="1612"/>
      <c r="I34" s="1612"/>
      <c r="J34" s="1612"/>
      <c r="K34" s="1612"/>
      <c r="L34" s="1612"/>
      <c r="M34" s="1612"/>
      <c r="N34" s="1612"/>
      <c r="O34" s="1612"/>
      <c r="P34" s="1612"/>
      <c r="Q34" s="1612"/>
      <c r="R34" s="1612"/>
      <c r="S34" s="1612"/>
      <c r="T34" s="1612"/>
      <c r="U34" s="1612"/>
      <c r="V34" s="1612"/>
      <c r="W34" s="1612"/>
      <c r="X34" s="1612"/>
    </row>
    <row r="35" spans="1:24" s="135" customFormat="1" ht="18" customHeight="1">
      <c r="A35" s="139"/>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s="135" customFormat="1" ht="18" customHeight="1">
      <c r="A36" s="139" t="s">
        <v>366</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row>
    <row r="37" spans="1:24" s="135" customFormat="1" ht="10.15" customHeight="1">
      <c r="A37" s="139"/>
      <c r="B37" s="138"/>
      <c r="C37" s="138"/>
      <c r="D37" s="138"/>
      <c r="E37" s="138"/>
      <c r="F37" s="138"/>
      <c r="G37" s="138"/>
      <c r="H37" s="138"/>
      <c r="I37" s="138"/>
      <c r="J37" s="138"/>
      <c r="K37" s="138"/>
      <c r="L37" s="138"/>
      <c r="M37" s="138"/>
      <c r="N37" s="138"/>
      <c r="O37" s="138"/>
      <c r="P37" s="138"/>
      <c r="Q37" s="138"/>
      <c r="R37" s="138"/>
      <c r="S37" s="138"/>
      <c r="T37" s="138"/>
      <c r="U37" s="138"/>
      <c r="V37" s="138"/>
      <c r="W37" s="138"/>
      <c r="X37" s="138"/>
    </row>
    <row r="38" spans="1:24" s="135" customFormat="1" ht="18" customHeight="1">
      <c r="A38" s="139" t="s">
        <v>367</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row>
    <row r="39" spans="1:24" s="135" customFormat="1" ht="18" customHeight="1">
      <c r="A39" s="1559" t="s">
        <v>102</v>
      </c>
      <c r="B39" s="1559"/>
      <c r="C39" s="1560" t="s">
        <v>368</v>
      </c>
      <c r="D39" s="1560"/>
      <c r="E39" s="1560"/>
      <c r="F39" s="1560"/>
      <c r="G39" s="1560"/>
      <c r="H39" s="1560"/>
      <c r="I39" s="1560"/>
      <c r="J39" s="1560"/>
      <c r="K39" s="1560"/>
      <c r="L39" s="1560"/>
      <c r="M39" s="1560"/>
      <c r="N39" s="1560"/>
      <c r="O39" s="1560"/>
      <c r="P39" s="1560"/>
      <c r="Q39" s="1560"/>
      <c r="R39" s="1560"/>
      <c r="S39" s="1560"/>
      <c r="T39" s="1560"/>
      <c r="U39" s="138"/>
      <c r="V39" s="138"/>
      <c r="W39" s="138"/>
      <c r="X39" s="138"/>
    </row>
    <row r="40" spans="1:24" s="135" customFormat="1" ht="18" customHeight="1">
      <c r="A40" s="1561" t="s">
        <v>369</v>
      </c>
      <c r="B40" s="1561"/>
      <c r="C40" s="1561"/>
      <c r="D40" s="1561"/>
      <c r="E40" s="1561"/>
      <c r="F40" s="1561"/>
      <c r="G40" s="1561"/>
      <c r="H40" s="1561"/>
      <c r="I40" s="1561"/>
      <c r="J40" s="1561"/>
      <c r="K40" s="1561"/>
      <c r="L40" s="1561"/>
      <c r="M40" s="1561"/>
      <c r="N40" s="1561"/>
      <c r="O40" s="1561"/>
      <c r="P40" s="1561"/>
      <c r="Q40" s="1561"/>
      <c r="R40" s="1561"/>
      <c r="S40" s="1561"/>
      <c r="T40" s="1561"/>
      <c r="U40" s="138"/>
      <c r="V40" s="138"/>
      <c r="W40" s="138"/>
      <c r="X40" s="138"/>
    </row>
    <row r="41" spans="1:24" s="135" customFormat="1" ht="18" customHeight="1">
      <c r="A41" s="1307" t="s">
        <v>103</v>
      </c>
      <c r="B41" s="1307"/>
      <c r="C41" s="1521" t="s">
        <v>370</v>
      </c>
      <c r="D41" s="1521"/>
      <c r="E41" s="1521"/>
      <c r="F41" s="1521"/>
      <c r="G41" s="1521"/>
      <c r="H41" s="1521"/>
      <c r="I41" s="1521"/>
      <c r="J41" s="1521"/>
      <c r="K41" s="1521"/>
      <c r="L41" s="1521"/>
      <c r="M41" s="1521"/>
      <c r="N41" s="1521"/>
      <c r="O41" s="1521"/>
      <c r="P41" s="1521"/>
      <c r="Q41" s="1521"/>
      <c r="R41" s="1521"/>
      <c r="S41" s="1521"/>
      <c r="T41" s="1521"/>
      <c r="U41" s="138"/>
      <c r="V41" s="138"/>
      <c r="W41" s="138"/>
      <c r="X41" s="138"/>
    </row>
    <row r="42" spans="1:24" s="135" customFormat="1" ht="18" customHeight="1">
      <c r="A42" s="1307"/>
      <c r="B42" s="1307"/>
      <c r="C42" s="1521" t="s">
        <v>371</v>
      </c>
      <c r="D42" s="1521"/>
      <c r="E42" s="1521"/>
      <c r="F42" s="1521"/>
      <c r="G42" s="1521"/>
      <c r="H42" s="1521"/>
      <c r="I42" s="1521"/>
      <c r="J42" s="1521"/>
      <c r="K42" s="1521"/>
      <c r="L42" s="1521"/>
      <c r="M42" s="1521"/>
      <c r="N42" s="1521"/>
      <c r="O42" s="1521"/>
      <c r="P42" s="1521"/>
      <c r="Q42" s="1521"/>
      <c r="R42" s="1521"/>
      <c r="S42" s="1521"/>
      <c r="T42" s="1521"/>
      <c r="U42" s="138"/>
      <c r="V42" s="138"/>
      <c r="W42" s="138"/>
      <c r="X42" s="138"/>
    </row>
    <row r="43" spans="1:24" s="135" customFormat="1" ht="18" customHeight="1">
      <c r="A43" s="1307" t="s">
        <v>71</v>
      </c>
      <c r="B43" s="1307"/>
      <c r="C43" s="1521" t="s">
        <v>372</v>
      </c>
      <c r="D43" s="1521"/>
      <c r="E43" s="1521"/>
      <c r="F43" s="1521"/>
      <c r="G43" s="1521"/>
      <c r="H43" s="1521"/>
      <c r="I43" s="1521"/>
      <c r="J43" s="1521"/>
      <c r="K43" s="1521"/>
      <c r="L43" s="1521"/>
      <c r="M43" s="1521"/>
      <c r="N43" s="1521"/>
      <c r="O43" s="1521"/>
      <c r="P43" s="1521"/>
      <c r="Q43" s="1521"/>
      <c r="R43" s="1521"/>
      <c r="S43" s="1521"/>
      <c r="T43" s="1521"/>
      <c r="U43" s="138"/>
      <c r="V43" s="138"/>
      <c r="W43" s="138"/>
      <c r="X43" s="138"/>
    </row>
    <row r="44" spans="1:24" s="135" customFormat="1" ht="18" customHeight="1">
      <c r="A44" s="1307"/>
      <c r="B44" s="1307"/>
      <c r="C44" s="1557" t="s">
        <v>373</v>
      </c>
      <c r="D44" s="1558"/>
      <c r="E44" s="1558"/>
      <c r="F44" s="1558"/>
      <c r="G44" s="1558"/>
      <c r="H44" s="1558"/>
      <c r="I44" s="1558"/>
      <c r="J44" s="1558"/>
      <c r="K44" s="1558"/>
      <c r="L44" s="1558"/>
      <c r="M44" s="1558"/>
      <c r="N44" s="1558"/>
      <c r="O44" s="1558"/>
      <c r="P44" s="1558"/>
      <c r="Q44" s="1558"/>
      <c r="R44" s="1558"/>
      <c r="S44" s="1558"/>
      <c r="T44" s="1558"/>
      <c r="U44" s="138"/>
      <c r="V44" s="138"/>
      <c r="W44" s="138"/>
      <c r="X44" s="138"/>
    </row>
    <row r="45" spans="1:24" s="135" customFormat="1" ht="18" customHeight="1">
      <c r="A45" s="139"/>
      <c r="B45" s="138"/>
      <c r="C45" s="138"/>
      <c r="D45" s="138"/>
      <c r="E45" s="138"/>
      <c r="F45" s="138"/>
      <c r="G45" s="138"/>
      <c r="H45" s="138"/>
      <c r="I45" s="138"/>
      <c r="J45" s="138"/>
      <c r="K45" s="138"/>
      <c r="L45" s="138"/>
      <c r="M45" s="138"/>
      <c r="N45" s="138"/>
      <c r="O45" s="138"/>
      <c r="P45" s="138"/>
      <c r="Q45" s="138"/>
      <c r="R45" s="138"/>
      <c r="S45" s="138"/>
      <c r="T45" s="138"/>
      <c r="U45" s="138"/>
      <c r="V45" s="138"/>
      <c r="W45" s="138"/>
      <c r="X45" s="138"/>
    </row>
    <row r="46" spans="1:24" s="135" customFormat="1" ht="18" customHeight="1">
      <c r="A46" s="1559" t="s">
        <v>102</v>
      </c>
      <c r="B46" s="1559"/>
      <c r="C46" s="1560" t="s">
        <v>368</v>
      </c>
      <c r="D46" s="1560"/>
      <c r="E46" s="1560"/>
      <c r="F46" s="1560"/>
      <c r="G46" s="1560"/>
      <c r="H46" s="1560"/>
      <c r="I46" s="1560"/>
      <c r="J46" s="1560"/>
      <c r="K46" s="1560"/>
      <c r="L46" s="1560"/>
      <c r="M46" s="1560"/>
      <c r="N46" s="1560"/>
      <c r="O46" s="1560"/>
      <c r="P46" s="1560"/>
      <c r="Q46" s="1560"/>
      <c r="R46" s="1560"/>
      <c r="S46" s="1560"/>
      <c r="T46" s="1560"/>
      <c r="U46" s="138"/>
      <c r="V46" s="138"/>
      <c r="W46" s="138"/>
      <c r="X46" s="138"/>
    </row>
    <row r="47" spans="1:24" s="135" customFormat="1" ht="18" customHeight="1">
      <c r="A47" s="1561" t="s">
        <v>374</v>
      </c>
      <c r="B47" s="1561"/>
      <c r="C47" s="1561"/>
      <c r="D47" s="1561"/>
      <c r="E47" s="1561"/>
      <c r="F47" s="1561"/>
      <c r="G47" s="1561"/>
      <c r="H47" s="1561"/>
      <c r="I47" s="1561"/>
      <c r="J47" s="1561"/>
      <c r="K47" s="1561"/>
      <c r="L47" s="1561"/>
      <c r="M47" s="1561"/>
      <c r="N47" s="1561"/>
      <c r="O47" s="1561"/>
      <c r="P47" s="1561"/>
      <c r="Q47" s="1561"/>
      <c r="R47" s="1561"/>
      <c r="S47" s="1561"/>
      <c r="T47" s="1561"/>
      <c r="U47" s="138"/>
      <c r="V47" s="138"/>
      <c r="W47" s="138"/>
      <c r="X47" s="138"/>
    </row>
    <row r="48" spans="1:24" s="135" customFormat="1" ht="18" customHeight="1">
      <c r="A48" s="1307"/>
      <c r="B48" s="1307"/>
      <c r="C48" s="1521" t="s">
        <v>375</v>
      </c>
      <c r="D48" s="1521"/>
      <c r="E48" s="1521"/>
      <c r="F48" s="1521"/>
      <c r="G48" s="1521"/>
      <c r="H48" s="1521"/>
      <c r="I48" s="1521"/>
      <c r="J48" s="1521"/>
      <c r="K48" s="1521"/>
      <c r="L48" s="1521"/>
      <c r="M48" s="1521"/>
      <c r="N48" s="1521"/>
      <c r="O48" s="1521"/>
      <c r="P48" s="1521"/>
      <c r="Q48" s="1521"/>
      <c r="R48" s="1521"/>
      <c r="S48" s="1521"/>
      <c r="T48" s="1521"/>
      <c r="U48" s="138"/>
      <c r="V48" s="138"/>
      <c r="W48" s="138"/>
      <c r="X48" s="138"/>
    </row>
    <row r="49" spans="1:25" s="135" customFormat="1" ht="18" customHeight="1">
      <c r="A49" s="1307" t="s">
        <v>71</v>
      </c>
      <c r="B49" s="1307"/>
      <c r="C49" s="1521" t="s">
        <v>376</v>
      </c>
      <c r="D49" s="1521"/>
      <c r="E49" s="1521"/>
      <c r="F49" s="1521"/>
      <c r="G49" s="1521"/>
      <c r="H49" s="1521"/>
      <c r="I49" s="1521"/>
      <c r="J49" s="1521"/>
      <c r="K49" s="1521"/>
      <c r="L49" s="1521"/>
      <c r="M49" s="1521"/>
      <c r="N49" s="1521"/>
      <c r="O49" s="1521"/>
      <c r="P49" s="1521"/>
      <c r="Q49" s="1521"/>
      <c r="R49" s="1521"/>
      <c r="S49" s="1521"/>
      <c r="T49" s="1521"/>
      <c r="U49" s="138"/>
      <c r="V49" s="138"/>
      <c r="W49" s="138"/>
      <c r="X49" s="138"/>
    </row>
    <row r="50" spans="1:25" s="135" customFormat="1" ht="38.25" customHeight="1">
      <c r="A50" s="1307" t="s">
        <v>103</v>
      </c>
      <c r="B50" s="1307"/>
      <c r="C50" s="1557" t="s">
        <v>1138</v>
      </c>
      <c r="D50" s="1558"/>
      <c r="E50" s="1558"/>
      <c r="F50" s="1558"/>
      <c r="G50" s="1558"/>
      <c r="H50" s="1558"/>
      <c r="I50" s="1558"/>
      <c r="J50" s="1558"/>
      <c r="K50" s="1558"/>
      <c r="L50" s="1558"/>
      <c r="M50" s="1558"/>
      <c r="N50" s="1558"/>
      <c r="O50" s="1558"/>
      <c r="P50" s="1558"/>
      <c r="Q50" s="1558"/>
      <c r="R50" s="1558"/>
      <c r="S50" s="1558"/>
      <c r="T50" s="1558"/>
      <c r="U50" s="138"/>
      <c r="V50" s="138"/>
      <c r="W50" s="138"/>
      <c r="X50" s="138"/>
    </row>
    <row r="51" spans="1:25" s="135" customFormat="1" ht="58.5" customHeight="1">
      <c r="A51" s="139"/>
      <c r="B51" s="138"/>
      <c r="C51" s="138"/>
      <c r="D51" s="138"/>
      <c r="E51" s="138"/>
      <c r="F51" s="138"/>
      <c r="G51" s="138"/>
      <c r="H51" s="138"/>
      <c r="I51" s="138"/>
      <c r="J51" s="138"/>
      <c r="K51" s="138"/>
      <c r="L51" s="138"/>
      <c r="M51" s="138"/>
      <c r="N51" s="138"/>
      <c r="O51" s="138"/>
      <c r="P51" s="138"/>
      <c r="Q51" s="138"/>
      <c r="R51" s="138"/>
      <c r="S51" s="138"/>
      <c r="T51" s="138"/>
      <c r="U51" s="138"/>
      <c r="V51" s="138"/>
      <c r="W51" s="138"/>
      <c r="X51" s="138"/>
    </row>
    <row r="52" spans="1:25" s="74" customFormat="1" ht="18" customHeight="1">
      <c r="A52" s="139" t="s">
        <v>377</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row>
    <row r="53" spans="1:25" s="74" customFormat="1" ht="18" customHeight="1">
      <c r="A53" s="139" t="s">
        <v>104</v>
      </c>
      <c r="B53" s="138"/>
      <c r="C53" s="138"/>
      <c r="D53" s="138"/>
      <c r="E53" s="138"/>
      <c r="F53" s="138"/>
      <c r="G53" s="138"/>
      <c r="H53" s="138"/>
      <c r="I53" s="138"/>
      <c r="J53" s="138"/>
      <c r="K53" s="138"/>
      <c r="L53" s="138"/>
      <c r="M53" s="138"/>
      <c r="N53" s="138"/>
      <c r="O53" s="138"/>
      <c r="P53" s="138"/>
      <c r="Q53" s="138"/>
      <c r="R53" s="138"/>
      <c r="S53" s="138"/>
      <c r="T53" s="138" t="s">
        <v>105</v>
      </c>
      <c r="U53" s="138"/>
      <c r="V53" s="138"/>
      <c r="W53" s="138"/>
      <c r="X53" s="138"/>
    </row>
    <row r="54" spans="1:25" s="74" customFormat="1" ht="18" customHeight="1">
      <c r="A54" s="1540" t="s">
        <v>1596</v>
      </c>
      <c r="B54" s="1540"/>
      <c r="C54" s="1542" t="s">
        <v>379</v>
      </c>
      <c r="D54" s="1543"/>
      <c r="E54" s="239" t="s">
        <v>106</v>
      </c>
      <c r="F54" s="240"/>
      <c r="G54" s="240"/>
      <c r="H54" s="240"/>
      <c r="I54" s="240"/>
      <c r="J54" s="239" t="s">
        <v>6</v>
      </c>
      <c r="K54" s="240"/>
      <c r="L54" s="240"/>
      <c r="M54" s="240"/>
      <c r="N54" s="240"/>
      <c r="O54" s="239" t="s">
        <v>107</v>
      </c>
      <c r="P54" s="240"/>
      <c r="Q54" s="240"/>
      <c r="R54" s="240"/>
      <c r="S54" s="240"/>
      <c r="T54" s="239" t="s">
        <v>108</v>
      </c>
      <c r="U54" s="240"/>
      <c r="V54" s="240"/>
      <c r="W54" s="240"/>
      <c r="X54" s="241"/>
    </row>
    <row r="55" spans="1:25" s="74" customFormat="1" ht="39.950000000000003" customHeight="1" thickBot="1">
      <c r="A55" s="1541"/>
      <c r="B55" s="1541"/>
      <c r="C55" s="1544"/>
      <c r="D55" s="1545"/>
      <c r="E55" s="148" t="s">
        <v>109</v>
      </c>
      <c r="F55" s="238" t="s">
        <v>885</v>
      </c>
      <c r="G55" s="149" t="s">
        <v>343</v>
      </c>
      <c r="H55" s="249" t="s">
        <v>883</v>
      </c>
      <c r="I55" s="242" t="s">
        <v>884</v>
      </c>
      <c r="J55" s="148" t="s">
        <v>110</v>
      </c>
      <c r="K55" s="238" t="s">
        <v>885</v>
      </c>
      <c r="L55" s="149" t="s">
        <v>343</v>
      </c>
      <c r="M55" s="249" t="s">
        <v>883</v>
      </c>
      <c r="N55" s="242" t="s">
        <v>884</v>
      </c>
      <c r="O55" s="148" t="s">
        <v>110</v>
      </c>
      <c r="P55" s="238" t="s">
        <v>885</v>
      </c>
      <c r="Q55" s="149" t="s">
        <v>343</v>
      </c>
      <c r="R55" s="249" t="s">
        <v>883</v>
      </c>
      <c r="S55" s="242" t="s">
        <v>884</v>
      </c>
      <c r="T55" s="148" t="s">
        <v>110</v>
      </c>
      <c r="U55" s="238" t="s">
        <v>885</v>
      </c>
      <c r="V55" s="150" t="s">
        <v>343</v>
      </c>
      <c r="W55" s="249" t="s">
        <v>883</v>
      </c>
      <c r="X55" s="238" t="s">
        <v>884</v>
      </c>
    </row>
    <row r="56" spans="1:25" s="74" customFormat="1" ht="28.9" customHeight="1">
      <c r="A56" s="1547" t="s">
        <v>111</v>
      </c>
      <c r="B56" s="1548"/>
      <c r="C56" s="1549"/>
      <c r="D56" s="1550"/>
      <c r="E56" s="392">
        <f>ROUNDDOWN(SUMIFS(別紙２①!$F$18:$F$105,別紙２①!$U$18:$U$105,別紙１④!G56),0)</f>
        <v>16569</v>
      </c>
      <c r="F56" s="413" t="s">
        <v>258</v>
      </c>
      <c r="G56" s="413" t="str">
        <f>別紙２①!$S$14&amp;別紙１④!$E$54&amp;別紙１④!$F56</f>
        <v>田急傾斜</v>
      </c>
      <c r="H56" s="393">
        <f>VLOOKUP($G56,プルダウンリスト!$D$15:$E$70,2,FALSE)</f>
        <v>16800</v>
      </c>
      <c r="I56" s="394">
        <f>ROUNDDOWN(E56*H56/1000,0)</f>
        <v>278359</v>
      </c>
      <c r="J56" s="392">
        <f>ROUNDDOWN(SUMIFS(別紙２①!$F$18:$F$105,別紙２①!$U$18:$U$105,別紙１④!L56),0)</f>
        <v>1840</v>
      </c>
      <c r="K56" s="413" t="s">
        <v>258</v>
      </c>
      <c r="L56" s="413" t="str">
        <f>別紙２①!$S$14&amp;$J$54&amp;K56</f>
        <v>畑急傾斜</v>
      </c>
      <c r="M56" s="393">
        <f>VLOOKUP(L56,プルダウンリスト!$D$15:$E$70,2,FALSE)</f>
        <v>9200</v>
      </c>
      <c r="N56" s="394">
        <f>ROUNDDOWN(J56*M56/1000,0)</f>
        <v>16928</v>
      </c>
      <c r="O56" s="392">
        <f>ROUNDDOWN(SUMIFS(別紙２①!$F$18:$F$105,別紙２①!$U$18:$U$105,別紙１④!Q56),0)</f>
        <v>3144</v>
      </c>
      <c r="P56" s="413" t="s">
        <v>258</v>
      </c>
      <c r="Q56" s="413" t="str">
        <f>別紙２①!$S$14&amp;$O$54&amp;P56</f>
        <v>草地急傾斜</v>
      </c>
      <c r="R56" s="393">
        <f>VLOOKUP(Q56,プルダウンリスト!$D$15:$E$70,2,FALSE)</f>
        <v>8400</v>
      </c>
      <c r="S56" s="394">
        <f>ROUNDDOWN(O56*R56/1000,0)</f>
        <v>26409</v>
      </c>
      <c r="T56" s="392">
        <f>ROUNDDOWN(SUMIFS(別紙２①!$F$18:$F$105,別紙２①!$U$18:$U$105,別紙１④!V56),0)</f>
        <v>430</v>
      </c>
      <c r="U56" s="413" t="s">
        <v>258</v>
      </c>
      <c r="V56" s="413" t="str">
        <f>別紙２①!$S$14&amp;$T$54&amp;U56</f>
        <v>採草放牧地急傾斜</v>
      </c>
      <c r="W56" s="393">
        <f>VLOOKUP(V56,プルダウンリスト!$D$15:$E$70,2,FALSE)</f>
        <v>800</v>
      </c>
      <c r="X56" s="395">
        <f>ROUNDDOWN(T56*W56/1000,0)</f>
        <v>344</v>
      </c>
    </row>
    <row r="57" spans="1:25" s="74" customFormat="1" ht="28.9" customHeight="1">
      <c r="A57" s="1547"/>
      <c r="B57" s="1548"/>
      <c r="C57" s="1551"/>
      <c r="D57" s="1552"/>
      <c r="E57" s="392">
        <f>ROUNDDOWN(SUMIFS(別紙２①!$F$18:$F$105,別紙２①!$U$18:$U$105,別紙１④!G57),0)</f>
        <v>0</v>
      </c>
      <c r="F57" s="414" t="s">
        <v>303</v>
      </c>
      <c r="G57" s="414" t="str">
        <f>別紙２①!$S$14&amp;別紙１④!$E$54&amp;別紙１④!$F57</f>
        <v>田緩傾斜</v>
      </c>
      <c r="H57" s="396">
        <f>VLOOKUP($G57,プルダウンリスト!$D$15:$E$70,2,FALSE)</f>
        <v>6400</v>
      </c>
      <c r="I57" s="397">
        <f>ROUNDDOWN(E57*H57/1000,0)</f>
        <v>0</v>
      </c>
      <c r="J57" s="392">
        <f>ROUNDDOWN(SUMIFS(別紙２①!$F$18:$F$105,別紙２①!$U$18:$U$105,別紙１④!L57),0)</f>
        <v>4925</v>
      </c>
      <c r="K57" s="414" t="s">
        <v>303</v>
      </c>
      <c r="L57" s="414" t="str">
        <f>別紙２①!$S$14&amp;$J$54&amp;K57</f>
        <v>畑緩傾斜</v>
      </c>
      <c r="M57" s="396">
        <f>VLOOKUP(L57,プルダウンリスト!$D$15:$E$70,2,FALSE)</f>
        <v>2800</v>
      </c>
      <c r="N57" s="397">
        <f t="shared" ref="N57:N61" si="0">ROUNDDOWN(J57*M57/1000,0)</f>
        <v>13790</v>
      </c>
      <c r="O57" s="392">
        <f>ROUNDDOWN(SUMIFS(別紙２①!$F$18:$F$105,別紙２①!$U$18:$U$105,別紙１④!Q57),0)</f>
        <v>120</v>
      </c>
      <c r="P57" s="414" t="s">
        <v>303</v>
      </c>
      <c r="Q57" s="414" t="str">
        <f>別紙２①!$S$14&amp;$O$54&amp;P57</f>
        <v>草地緩傾斜</v>
      </c>
      <c r="R57" s="396">
        <f>VLOOKUP(Q57,プルダウンリスト!$D$15:$E$70,2,FALSE)</f>
        <v>2400</v>
      </c>
      <c r="S57" s="394">
        <f t="shared" ref="S57:S62" si="1">ROUNDDOWN(O57*R57/1000,0)</f>
        <v>288</v>
      </c>
      <c r="T57" s="392">
        <f>ROUNDDOWN(SUMIFS(別紙２①!$F$18:$F$105,別紙２①!$U$18:$U$105,別紙１④!V57),0)</f>
        <v>0</v>
      </c>
      <c r="U57" s="414" t="s">
        <v>303</v>
      </c>
      <c r="V57" s="414" t="str">
        <f>別紙２①!$S$14&amp;$T$54&amp;U57</f>
        <v>採草放牧地緩傾斜</v>
      </c>
      <c r="W57" s="396">
        <f>VLOOKUP(V57,プルダウンリスト!$D$15:$E$70,2,FALSE)</f>
        <v>240</v>
      </c>
      <c r="X57" s="395">
        <f t="shared" ref="X57:X60" si="2">ROUNDDOWN(T57*W57/1000,0)</f>
        <v>0</v>
      </c>
    </row>
    <row r="58" spans="1:25" s="74" customFormat="1" ht="28.9" customHeight="1">
      <c r="A58" s="1547"/>
      <c r="B58" s="1548"/>
      <c r="C58" s="1551"/>
      <c r="D58" s="1552"/>
      <c r="E58" s="392">
        <f>ROUNDDOWN(SUMIFS(別紙２①!$F$18:$F$105,別紙２①!$U$18:$U$105,別紙１④!G58),0)</f>
        <v>1515</v>
      </c>
      <c r="F58" s="414" t="s">
        <v>112</v>
      </c>
      <c r="G58" s="414" t="str">
        <f>別紙２①!$S$14&amp;別紙１④!$E$54&amp;別紙１④!$F58</f>
        <v>田小区画・不整形</v>
      </c>
      <c r="H58" s="396">
        <f>VLOOKUP($G58,プルダウンリスト!$D$15:$E$70,2,FALSE)</f>
        <v>6400</v>
      </c>
      <c r="I58" s="397">
        <f t="shared" ref="I58:I61" si="3">ROUNDDOWN(E58*H58/1000,0)</f>
        <v>9696</v>
      </c>
      <c r="J58" s="392">
        <f>ROUNDDOWN(SUMIFS(別紙２①!$F$18:$F$105,別紙２①!$U$18:$U$105,別紙１④!L58),0)</f>
        <v>869</v>
      </c>
      <c r="K58" s="414" t="s">
        <v>304</v>
      </c>
      <c r="L58" s="414" t="str">
        <f>別紙２①!$S$14&amp;$J$54&amp;K58</f>
        <v>畑高齢化・耕作放棄率</v>
      </c>
      <c r="M58" s="396">
        <f>VLOOKUP(L58,プルダウンリスト!$D$15:$E$70,2,FALSE)</f>
        <v>2800</v>
      </c>
      <c r="N58" s="397">
        <f t="shared" si="0"/>
        <v>2433</v>
      </c>
      <c r="O58" s="392">
        <f>ROUNDDOWN(SUMIFS(別紙２①!$F$18:$F$105,別紙２①!$U$18:$U$105,別紙１④!Q58),0)</f>
        <v>130</v>
      </c>
      <c r="P58" s="414" t="s">
        <v>304</v>
      </c>
      <c r="Q58" s="414" t="str">
        <f>別紙２①!$S$14&amp;$O$54&amp;P58</f>
        <v>草地高齢化・耕作放棄率</v>
      </c>
      <c r="R58" s="396">
        <f>VLOOKUP(Q58,プルダウンリスト!$D$15:$E$70,2,FALSE)</f>
        <v>2400</v>
      </c>
      <c r="S58" s="394">
        <f t="shared" si="1"/>
        <v>312</v>
      </c>
      <c r="T58" s="392">
        <f>ROUNDDOWN(SUMIFS(別紙２①!$F$18:$F$105,別紙２①!$U$18:$U$105,別紙１④!V58),0)</f>
        <v>230</v>
      </c>
      <c r="U58" s="414" t="s">
        <v>259</v>
      </c>
      <c r="V58" s="414" t="str">
        <f>別紙２①!$S$14&amp;$T$54&amp;U58</f>
        <v>採草放牧地特認基準</v>
      </c>
      <c r="W58" s="396">
        <f>VLOOKUP(V58,プルダウンリスト!$D$15:$E$70,2,FALSE)</f>
        <v>240</v>
      </c>
      <c r="X58" s="395">
        <f t="shared" si="2"/>
        <v>55</v>
      </c>
    </row>
    <row r="59" spans="1:25" s="74" customFormat="1" ht="36" customHeight="1">
      <c r="A59" s="1547"/>
      <c r="B59" s="1548"/>
      <c r="C59" s="1551"/>
      <c r="D59" s="1552"/>
      <c r="E59" s="392">
        <f>ROUNDDOWN(SUMIFS(別紙２①!$F$18:$F$105,別紙２①!$U$18:$U$105,別紙１④!G59),0)</f>
        <v>1403</v>
      </c>
      <c r="F59" s="414" t="s">
        <v>304</v>
      </c>
      <c r="G59" s="414" t="str">
        <f>別紙２①!$S$14&amp;別紙１④!$E$54&amp;別紙１④!$F59</f>
        <v>田高齢化・耕作放棄率</v>
      </c>
      <c r="H59" s="396">
        <f>VLOOKUP($G59,プルダウンリスト!$D$15:$E$70,2,FALSE)</f>
        <v>6400</v>
      </c>
      <c r="I59" s="397">
        <f t="shared" si="3"/>
        <v>8979</v>
      </c>
      <c r="J59" s="392">
        <f>ROUNDDOWN(SUMIFS(別紙２①!$F$18:$F$105,別紙２①!$U$18:$U$105,別紙１④!L59),0)</f>
        <v>2034</v>
      </c>
      <c r="K59" s="414" t="s">
        <v>259</v>
      </c>
      <c r="L59" s="414" t="str">
        <f>別紙２①!$S$14&amp;$J$54&amp;K59</f>
        <v>畑特認基準</v>
      </c>
      <c r="M59" s="396">
        <f>VLOOKUP(L59,プルダウンリスト!$D$15:$E$70,2,FALSE)</f>
        <v>2800</v>
      </c>
      <c r="N59" s="397">
        <f t="shared" si="0"/>
        <v>5695</v>
      </c>
      <c r="O59" s="392">
        <f>ROUNDDOWN(SUMIFS(別紙２①!$F$18:$F$105,別紙２①!$U$18:$U$105,別紙１④!Q59),0)</f>
        <v>140</v>
      </c>
      <c r="P59" s="414" t="s">
        <v>310</v>
      </c>
      <c r="Q59" s="414" t="str">
        <f>別紙２①!$S$14&amp;$O$54&amp;P59</f>
        <v>草地草地比率の高い草地</v>
      </c>
      <c r="R59" s="396">
        <f>VLOOKUP(Q59,プルダウンリスト!$D$15:$E$70,2,FALSE)</f>
        <v>1200</v>
      </c>
      <c r="S59" s="394">
        <f t="shared" si="1"/>
        <v>168</v>
      </c>
      <c r="T59" s="392">
        <f>ROUNDDOWN(SUMIFS(別紙２①!$F$18:$F$105,別紙２①!$U$18:$U$105,別紙１④!V59),0)</f>
        <v>240</v>
      </c>
      <c r="U59" s="415" t="s">
        <v>1666</v>
      </c>
      <c r="V59" s="414" t="str">
        <f>別紙２①!$S$14&amp;$T$54&amp;U59</f>
        <v>採草放牧地交付対象外（田採草放牧地混在地）</v>
      </c>
      <c r="W59" s="396">
        <f>VLOOKUP(V59,プルダウンリスト!$D$15:$E$70,2,FALSE)</f>
        <v>0</v>
      </c>
      <c r="X59" s="395">
        <f t="shared" si="2"/>
        <v>0</v>
      </c>
    </row>
    <row r="60" spans="1:25" s="74" customFormat="1" ht="36" customHeight="1">
      <c r="A60" s="1547"/>
      <c r="B60" s="1548"/>
      <c r="C60" s="1551"/>
      <c r="D60" s="1552"/>
      <c r="E60" s="392">
        <f>ROUNDDOWN(SUMIFS(別紙２①!$F$18:$F$105,別紙２①!$U$18:$U$105,別紙１④!G60),0)</f>
        <v>813</v>
      </c>
      <c r="F60" s="414" t="s">
        <v>259</v>
      </c>
      <c r="G60" s="414" t="str">
        <f>別紙２①!$S$14&amp;別紙１④!$E$54&amp;別紙１④!$F60</f>
        <v>田特認基準</v>
      </c>
      <c r="H60" s="396">
        <f>VLOOKUP($G60,プルダウンリスト!$D$15:$E$70,2,FALSE)</f>
        <v>6400</v>
      </c>
      <c r="I60" s="397">
        <f t="shared" si="3"/>
        <v>5203</v>
      </c>
      <c r="J60" s="392">
        <f>ROUNDDOWN(SUMIFS(別紙２①!$F$18:$F$105,別紙２①!$U$18:$U$105,別紙１④!L60),0)</f>
        <v>1153</v>
      </c>
      <c r="K60" s="415" t="s">
        <v>1663</v>
      </c>
      <c r="L60" s="414" t="str">
        <f>別紙２①!$S$14&amp;$J$54&amp;K60</f>
        <v>畑交付対象外（田畑混在地）</v>
      </c>
      <c r="M60" s="396">
        <f>VLOOKUP(L60,プルダウンリスト!$D$15:$E$70,2,FALSE)</f>
        <v>0</v>
      </c>
      <c r="N60" s="397">
        <f t="shared" si="0"/>
        <v>0</v>
      </c>
      <c r="O60" s="392">
        <f>ROUNDDOWN(SUMIFS(別紙２①!$F$18:$F$105,別紙２①!$U$18:$U$105,別紙１④!Q60),0)</f>
        <v>150</v>
      </c>
      <c r="P60" s="414" t="s">
        <v>259</v>
      </c>
      <c r="Q60" s="414" t="str">
        <f>別紙２①!$S$14&amp;$O$54&amp;P60</f>
        <v>草地特認基準</v>
      </c>
      <c r="R60" s="396">
        <f>VLOOKUP(Q60,プルダウンリスト!$D$15:$E$70,2,FALSE)</f>
        <v>2400</v>
      </c>
      <c r="S60" s="394">
        <f t="shared" si="1"/>
        <v>360</v>
      </c>
      <c r="T60" s="392">
        <f>ROUNDDOWN(SUMIFS(別紙２①!$F$18:$F$105,別紙２①!$U$18:$U$105,別紙１④!V60),0)</f>
        <v>250</v>
      </c>
      <c r="U60" s="415" t="s">
        <v>1668</v>
      </c>
      <c r="V60" s="414" t="str">
        <f>別紙２①!$S$14&amp;$T$54&amp;U60</f>
        <v>採草放牧地交付対象外（田採草放牧地混在地以外）</v>
      </c>
      <c r="W60" s="396">
        <f>VLOOKUP(V60,プルダウンリスト!$D$15:$E$70,2,FALSE)</f>
        <v>0</v>
      </c>
      <c r="X60" s="395">
        <f t="shared" si="2"/>
        <v>0</v>
      </c>
    </row>
    <row r="61" spans="1:25" s="74" customFormat="1" ht="28.9" customHeight="1">
      <c r="A61" s="1547"/>
      <c r="B61" s="1548"/>
      <c r="C61" s="1551"/>
      <c r="D61" s="1552"/>
      <c r="E61" s="392">
        <f>ROUNDDOWN(SUMIFS(別紙２①!$F$18:$F$105,別紙２①!$U$18:$U$105,別紙１④!G61),0)</f>
        <v>414</v>
      </c>
      <c r="F61" s="414" t="s">
        <v>305</v>
      </c>
      <c r="G61" s="414" t="str">
        <f>別紙２①!$S$14&amp;別紙１④!$E$54&amp;別紙１④!$F61</f>
        <v>田交付対象外</v>
      </c>
      <c r="H61" s="396">
        <f>VLOOKUP($G61,プルダウンリスト!$D$15:$E$70,2,FALSE)</f>
        <v>0</v>
      </c>
      <c r="I61" s="397">
        <f t="shared" si="3"/>
        <v>0</v>
      </c>
      <c r="J61" s="392">
        <f>ROUNDDOWN(SUMIFS(別紙２①!$F$18:$F$105,別紙２①!$U$18:$U$105,別紙１④!L61),0)</f>
        <v>1647</v>
      </c>
      <c r="K61" s="415" t="s">
        <v>1664</v>
      </c>
      <c r="L61" s="414" t="str">
        <f>別紙２①!$S$14&amp;$J$54&amp;K61</f>
        <v>畑交付対象外（田畑混在地以外）</v>
      </c>
      <c r="M61" s="396">
        <f>VLOOKUP(L61,プルダウンリスト!$D$15:$E$70,2,FALSE)</f>
        <v>0</v>
      </c>
      <c r="N61" s="397">
        <f t="shared" si="0"/>
        <v>0</v>
      </c>
      <c r="O61" s="392">
        <f>ROUNDDOWN(SUMIFS(別紙２①!$F$18:$F$105,別紙２①!$U$18:$U$105,別紙１④!Q61),0)</f>
        <v>170</v>
      </c>
      <c r="P61" s="415" t="s">
        <v>1665</v>
      </c>
      <c r="Q61" s="414" t="str">
        <f>別紙２①!$S$14&amp;$O$54&amp;P61</f>
        <v>草地交付対象外（田草地混在地）</v>
      </c>
      <c r="R61" s="396">
        <f>VLOOKUP(Q61,プルダウンリスト!$D$15:$E$70,2,FALSE)</f>
        <v>0</v>
      </c>
      <c r="S61" s="394">
        <f t="shared" si="1"/>
        <v>0</v>
      </c>
      <c r="T61" s="392"/>
      <c r="U61" s="415"/>
      <c r="V61" s="414"/>
      <c r="W61" s="396"/>
      <c r="X61" s="395"/>
    </row>
    <row r="62" spans="1:25" s="74" customFormat="1" ht="28.9" customHeight="1" thickBot="1">
      <c r="A62" s="1547"/>
      <c r="B62" s="1548"/>
      <c r="C62" s="1551"/>
      <c r="D62" s="1552"/>
      <c r="E62" s="398"/>
      <c r="F62" s="415"/>
      <c r="G62" s="414"/>
      <c r="H62" s="396"/>
      <c r="I62" s="397"/>
      <c r="J62" s="398"/>
      <c r="K62" s="415"/>
      <c r="L62" s="414"/>
      <c r="M62" s="396"/>
      <c r="N62" s="397"/>
      <c r="O62" s="392">
        <f>ROUNDDOWN(SUMIFS(別紙２①!$F$18:$F$105,別紙２①!$U$18:$U$105,別紙１④!Q62),0)</f>
        <v>160</v>
      </c>
      <c r="P62" s="415" t="s">
        <v>1667</v>
      </c>
      <c r="Q62" s="414" t="str">
        <f>別紙２①!$S$14&amp;$O$54&amp;P62</f>
        <v>草地交付対象外（田草地混在地以外）</v>
      </c>
      <c r="R62" s="396">
        <f>VLOOKUP(Q62,プルダウンリスト!$D$15:$E$70,2,FALSE)</f>
        <v>0</v>
      </c>
      <c r="S62" s="394">
        <f t="shared" si="1"/>
        <v>0</v>
      </c>
      <c r="T62" s="399"/>
      <c r="U62" s="417"/>
      <c r="V62" s="417"/>
      <c r="W62" s="400"/>
      <c r="X62" s="401"/>
    </row>
    <row r="63" spans="1:25" s="111" customFormat="1" ht="18" customHeight="1">
      <c r="A63" s="1553" t="s">
        <v>113</v>
      </c>
      <c r="B63" s="1554"/>
      <c r="C63" s="1555">
        <f>E63+J63+O63+T63</f>
        <v>38346</v>
      </c>
      <c r="D63" s="1556"/>
      <c r="E63" s="402">
        <f>SUM(E56:E62)</f>
        <v>20714</v>
      </c>
      <c r="F63" s="416"/>
      <c r="G63" s="416"/>
      <c r="H63" s="403"/>
      <c r="I63" s="404">
        <f>SUM(I56:I62)</f>
        <v>302237</v>
      </c>
      <c r="J63" s="402">
        <f>SUM(J56:J62)</f>
        <v>12468</v>
      </c>
      <c r="K63" s="416"/>
      <c r="L63" s="416"/>
      <c r="M63" s="403"/>
      <c r="N63" s="404">
        <f>SUM(N56:N62)</f>
        <v>38846</v>
      </c>
      <c r="O63" s="402">
        <f>SUM(O56:O62)</f>
        <v>4014</v>
      </c>
      <c r="P63" s="416"/>
      <c r="Q63" s="416"/>
      <c r="R63" s="403"/>
      <c r="S63" s="404">
        <f>SUM(S56:S62)</f>
        <v>27537</v>
      </c>
      <c r="T63" s="402">
        <f>SUM(T56:T62)</f>
        <v>1150</v>
      </c>
      <c r="U63" s="416"/>
      <c r="V63" s="418"/>
      <c r="W63" s="403"/>
      <c r="X63" s="405">
        <f>SUM(X56:X62)</f>
        <v>399</v>
      </c>
      <c r="Y63" s="110"/>
    </row>
    <row r="64" spans="1:25" s="74" customFormat="1" ht="18" customHeight="1">
      <c r="A64" s="139"/>
      <c r="B64" s="138"/>
      <c r="C64" s="138"/>
      <c r="D64" s="138"/>
      <c r="E64" s="138"/>
      <c r="F64" s="138"/>
      <c r="G64" s="138"/>
      <c r="H64" s="138"/>
      <c r="I64" s="138"/>
      <c r="J64" s="138"/>
      <c r="K64" s="138"/>
      <c r="L64" s="138"/>
      <c r="M64" s="138"/>
      <c r="N64" s="138"/>
      <c r="O64" s="138"/>
      <c r="P64" s="138"/>
      <c r="Q64" s="138"/>
      <c r="R64" s="138"/>
      <c r="S64" s="138"/>
      <c r="T64" s="138"/>
      <c r="U64" s="138"/>
      <c r="V64" s="138"/>
      <c r="W64" s="138"/>
      <c r="X64" s="151"/>
    </row>
    <row r="65" spans="1:25" s="74" customFormat="1" ht="18" customHeight="1">
      <c r="A65" s="139" t="s">
        <v>114</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row>
    <row r="66" spans="1:25" s="74" customFormat="1" ht="7.15" customHeight="1">
      <c r="A66" s="139"/>
      <c r="B66" s="138"/>
      <c r="C66" s="138"/>
      <c r="D66" s="138"/>
      <c r="E66" s="138"/>
      <c r="F66" s="138"/>
      <c r="G66" s="138"/>
      <c r="H66" s="138"/>
      <c r="I66" s="138"/>
      <c r="J66" s="138"/>
      <c r="K66" s="138"/>
      <c r="L66" s="138"/>
      <c r="M66" s="138"/>
      <c r="N66" s="138"/>
      <c r="O66" s="138"/>
      <c r="P66" s="138"/>
      <c r="Q66" s="138"/>
      <c r="R66" s="138"/>
      <c r="S66" s="138"/>
      <c r="T66" s="138"/>
      <c r="U66" s="138"/>
      <c r="V66" s="138"/>
      <c r="W66" s="138"/>
      <c r="X66" s="138"/>
    </row>
    <row r="67" spans="1:25" s="74" customFormat="1" ht="18" customHeight="1">
      <c r="A67" s="139" t="s">
        <v>115</v>
      </c>
      <c r="B67" s="138"/>
      <c r="C67" s="138"/>
      <c r="D67" s="138"/>
      <c r="E67" s="138"/>
      <c r="F67" s="138"/>
      <c r="G67" s="138"/>
      <c r="H67" s="138"/>
      <c r="I67" s="138"/>
      <c r="J67" s="138"/>
      <c r="K67" s="138"/>
      <c r="L67" s="138"/>
      <c r="M67" s="138"/>
      <c r="N67" s="138"/>
      <c r="O67" s="138"/>
      <c r="P67" s="138"/>
      <c r="Q67" s="138"/>
      <c r="R67" s="138"/>
      <c r="S67" s="138"/>
      <c r="T67" s="138"/>
      <c r="U67" s="138"/>
      <c r="V67" s="138"/>
      <c r="W67" s="138"/>
      <c r="X67" s="138"/>
    </row>
    <row r="68" spans="1:25" s="74" customFormat="1" ht="18" customHeight="1">
      <c r="A68" s="138"/>
      <c r="B68" s="1313" t="s">
        <v>411</v>
      </c>
      <c r="C68" s="1314"/>
      <c r="D68" s="1314"/>
      <c r="E68" s="1314"/>
      <c r="F68" s="1314"/>
      <c r="G68" s="1314"/>
      <c r="H68" s="1314"/>
      <c r="I68" s="1314"/>
      <c r="J68" s="1314"/>
      <c r="K68" s="1314"/>
      <c r="L68" s="1314"/>
      <c r="M68" s="1314"/>
      <c r="N68" s="1314"/>
      <c r="O68" s="1314"/>
      <c r="P68" s="1314"/>
      <c r="Q68" s="1314"/>
      <c r="R68" s="1314"/>
      <c r="S68" s="1314"/>
      <c r="T68" s="1314"/>
      <c r="U68" s="1314"/>
      <c r="V68" s="1314"/>
      <c r="W68" s="1315"/>
      <c r="X68" s="138"/>
      <c r="Y68" s="75"/>
    </row>
    <row r="69" spans="1:25" s="74" customFormat="1" ht="18" customHeight="1">
      <c r="A69" s="138"/>
      <c r="B69" s="1313" t="s">
        <v>116</v>
      </c>
      <c r="C69" s="1329"/>
      <c r="D69" s="1329"/>
      <c r="E69" s="1329"/>
      <c r="F69" s="1329"/>
      <c r="G69" s="1329"/>
      <c r="H69" s="1329"/>
      <c r="I69" s="1329"/>
      <c r="J69" s="1329"/>
      <c r="K69" s="1325"/>
      <c r="L69" s="152"/>
      <c r="M69" s="1330" t="s">
        <v>878</v>
      </c>
      <c r="N69" s="1331"/>
      <c r="O69" s="1332"/>
      <c r="P69" s="1464" t="s">
        <v>879</v>
      </c>
      <c r="Q69" s="1525"/>
      <c r="R69" s="1525"/>
      <c r="S69" s="1526"/>
      <c r="T69" s="1464" t="s">
        <v>880</v>
      </c>
      <c r="U69" s="1525"/>
      <c r="V69" s="1525"/>
      <c r="W69" s="1526"/>
      <c r="X69" s="138"/>
      <c r="Y69" s="75"/>
    </row>
    <row r="70" spans="1:25" s="74" customFormat="1" ht="45" customHeight="1">
      <c r="A70" s="138"/>
      <c r="B70" s="1380" t="s">
        <v>117</v>
      </c>
      <c r="C70" s="1381"/>
      <c r="D70" s="1381"/>
      <c r="E70" s="1324" t="s">
        <v>118</v>
      </c>
      <c r="F70" s="1325"/>
      <c r="G70" s="153"/>
      <c r="H70" s="1326" t="s">
        <v>121</v>
      </c>
      <c r="I70" s="1327"/>
      <c r="J70" s="1326" t="s">
        <v>122</v>
      </c>
      <c r="K70" s="1328"/>
      <c r="L70" s="152"/>
      <c r="M70" s="1333"/>
      <c r="N70" s="1333"/>
      <c r="O70" s="1334"/>
      <c r="P70" s="1527"/>
      <c r="Q70" s="1528"/>
      <c r="R70" s="1528"/>
      <c r="S70" s="1529"/>
      <c r="T70" s="1527"/>
      <c r="U70" s="1528"/>
      <c r="V70" s="1528"/>
      <c r="W70" s="1529"/>
      <c r="X70" s="138"/>
      <c r="Y70" s="75"/>
    </row>
    <row r="71" spans="1:25" s="74" customFormat="1" ht="18" customHeight="1">
      <c r="A71" s="138"/>
      <c r="B71" s="1546">
        <f>ROUNDDOWN(SUMIFS(別紙２①!$F$18:$F$105,別紙２①!$E$18:$E$105,"田",別紙２①!$H$18:$H$105,"",別紙２①!$K$18:$K$105,"〇"),0)</f>
        <v>907</v>
      </c>
      <c r="C71" s="1546"/>
      <c r="D71" s="1546"/>
      <c r="E71" s="1335">
        <f>ROUNDDOWN(SUMIFS(別紙２①!$F$18:$F$105,別紙２①!$E$18:$E$105,"畑",別紙２①!$H$18:$H$105,"",別紙２①!$K$18:$K$105,"〇"),0)</f>
        <v>1233</v>
      </c>
      <c r="F71" s="1336"/>
      <c r="G71" s="406"/>
      <c r="H71" s="1337"/>
      <c r="I71" s="1338"/>
      <c r="J71" s="1339"/>
      <c r="K71" s="1338"/>
      <c r="L71" s="407"/>
      <c r="M71" s="1522">
        <v>10000</v>
      </c>
      <c r="N71" s="1523"/>
      <c r="O71" s="1524"/>
      <c r="P71" s="1335">
        <f>ROUNDDOWN((B71+E71)*M71/1000,0)</f>
        <v>21400</v>
      </c>
      <c r="Q71" s="1514"/>
      <c r="R71" s="1514"/>
      <c r="S71" s="1336"/>
      <c r="T71" s="1515">
        <f>SUM(P71:S72)</f>
        <v>21400</v>
      </c>
      <c r="U71" s="1516"/>
      <c r="V71" s="1516"/>
      <c r="W71" s="1517"/>
      <c r="X71" s="138"/>
      <c r="Y71" s="75"/>
    </row>
    <row r="72" spans="1:25" s="74" customFormat="1" ht="18" customHeight="1">
      <c r="A72" s="138"/>
      <c r="B72" s="1507"/>
      <c r="C72" s="1507"/>
      <c r="D72" s="1507"/>
      <c r="E72" s="1337"/>
      <c r="F72" s="1338"/>
      <c r="G72" s="406"/>
      <c r="H72" s="1508">
        <f>ROUNDDOWN(SUMIFS(別紙２①!$F$18:$F$105,別紙２①!$E$18:$E$105,"田",別紙２①!$H$18:$H$105,"〇",別紙２①!$K$18:$K$105,"〇"),0)</f>
        <v>0</v>
      </c>
      <c r="I72" s="1509"/>
      <c r="J72" s="1502">
        <f>ROUNDDOWN(SUMIFS(別紙２①!$F$18:$F$105,別紙２①!$E$18:$E$105,"畑",別紙２①!$H$18:$H$105,"〇",別紙２①!$K$18:$K$105,"〇"),0)</f>
        <v>0</v>
      </c>
      <c r="K72" s="1509"/>
      <c r="L72" s="408"/>
      <c r="M72" s="1510">
        <v>14000</v>
      </c>
      <c r="N72" s="1511"/>
      <c r="O72" s="1512"/>
      <c r="P72" s="1508">
        <f>ROUNDDOWN((H72+J72)*M72/1000,0)</f>
        <v>0</v>
      </c>
      <c r="Q72" s="1513"/>
      <c r="R72" s="1513"/>
      <c r="S72" s="1509"/>
      <c r="T72" s="1518"/>
      <c r="U72" s="1519"/>
      <c r="V72" s="1519"/>
      <c r="W72" s="1520"/>
      <c r="X72" s="138"/>
      <c r="Y72" s="80"/>
    </row>
    <row r="73" spans="1:25" s="74" customFormat="1" ht="16.149999999999999" customHeight="1">
      <c r="A73" s="139"/>
      <c r="B73" s="1342" t="s">
        <v>875</v>
      </c>
      <c r="C73" s="1342"/>
      <c r="D73" s="1342"/>
      <c r="E73" s="1342"/>
      <c r="F73" s="1342"/>
      <c r="G73" s="1342"/>
      <c r="H73" s="1342"/>
      <c r="I73" s="1342"/>
      <c r="J73" s="1342"/>
      <c r="K73" s="1342"/>
      <c r="L73" s="1342"/>
      <c r="M73" s="1342"/>
      <c r="N73" s="1342"/>
      <c r="O73" s="1342"/>
      <c r="P73" s="1342"/>
      <c r="Q73" s="1342"/>
      <c r="R73" s="1342"/>
      <c r="S73" s="1342"/>
      <c r="T73" s="1342"/>
      <c r="U73" s="1342"/>
      <c r="V73" s="1342"/>
      <c r="W73" s="1342"/>
      <c r="X73" s="1342"/>
    </row>
    <row r="74" spans="1:25" s="74" customFormat="1" ht="16.149999999999999" customHeight="1">
      <c r="A74" s="139"/>
      <c r="B74" s="1342" t="s">
        <v>876</v>
      </c>
      <c r="C74" s="1342"/>
      <c r="D74" s="1342"/>
      <c r="E74" s="1342"/>
      <c r="F74" s="1342"/>
      <c r="G74" s="1342"/>
      <c r="H74" s="1342"/>
      <c r="I74" s="1342"/>
      <c r="J74" s="1342"/>
      <c r="K74" s="1342"/>
      <c r="L74" s="1342"/>
      <c r="M74" s="1342"/>
      <c r="N74" s="1342"/>
      <c r="O74" s="1342"/>
      <c r="P74" s="1342"/>
      <c r="Q74" s="1342"/>
      <c r="R74" s="1342"/>
      <c r="S74" s="1342"/>
      <c r="T74" s="1342"/>
      <c r="U74" s="1342"/>
      <c r="V74" s="1342"/>
      <c r="W74" s="1342"/>
      <c r="X74" s="1342"/>
    </row>
    <row r="75" spans="1:25" s="74" customFormat="1" ht="12" customHeight="1">
      <c r="A75" s="139"/>
      <c r="B75" s="138"/>
      <c r="C75" s="138"/>
      <c r="D75" s="138"/>
      <c r="E75" s="138"/>
      <c r="F75" s="138"/>
      <c r="G75" s="138"/>
      <c r="H75" s="138"/>
      <c r="I75" s="138"/>
      <c r="J75" s="138"/>
      <c r="K75" s="138"/>
      <c r="L75" s="138"/>
      <c r="M75" s="138"/>
      <c r="N75" s="138"/>
      <c r="O75" s="138"/>
      <c r="P75" s="138"/>
      <c r="Q75" s="138"/>
      <c r="R75" s="138"/>
      <c r="S75" s="138"/>
      <c r="T75" s="138"/>
      <c r="U75" s="138"/>
      <c r="V75" s="138"/>
      <c r="W75" s="138"/>
      <c r="X75" s="138"/>
    </row>
    <row r="76" spans="1:25" s="74" customFormat="1" ht="18" customHeight="1">
      <c r="A76" s="139" t="s">
        <v>119</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row>
    <row r="77" spans="1:25" s="74" customFormat="1" ht="18" customHeight="1">
      <c r="A77" s="138"/>
      <c r="B77" s="1313" t="s">
        <v>120</v>
      </c>
      <c r="C77" s="1314"/>
      <c r="D77" s="1314"/>
      <c r="E77" s="1314"/>
      <c r="F77" s="1314"/>
      <c r="G77" s="1314"/>
      <c r="H77" s="1314"/>
      <c r="I77" s="1314"/>
      <c r="J77" s="1314"/>
      <c r="K77" s="1314"/>
      <c r="L77" s="1314"/>
      <c r="M77" s="1314"/>
      <c r="N77" s="1314"/>
      <c r="O77" s="1314"/>
      <c r="P77" s="1314"/>
      <c r="Q77" s="1314"/>
      <c r="R77" s="1314"/>
      <c r="S77" s="1314"/>
      <c r="T77" s="1314"/>
      <c r="U77" s="1314"/>
      <c r="V77" s="1314"/>
      <c r="W77" s="1315"/>
      <c r="X77" s="138"/>
      <c r="Y77" s="75"/>
    </row>
    <row r="78" spans="1:25" s="74" customFormat="1" ht="18" customHeight="1">
      <c r="A78" s="138"/>
      <c r="B78" s="1381" t="s">
        <v>116</v>
      </c>
      <c r="C78" s="1381"/>
      <c r="D78" s="1381"/>
      <c r="E78" s="1381"/>
      <c r="F78" s="1381"/>
      <c r="G78" s="1381"/>
      <c r="H78" s="1381"/>
      <c r="I78" s="1464" t="s">
        <v>878</v>
      </c>
      <c r="J78" s="1467"/>
      <c r="K78" s="1467"/>
      <c r="L78" s="1467"/>
      <c r="M78" s="1468"/>
      <c r="N78" s="1533" t="s">
        <v>879</v>
      </c>
      <c r="O78" s="1422"/>
      <c r="P78" s="1422"/>
      <c r="Q78" s="1422"/>
      <c r="R78" s="1422"/>
      <c r="S78" s="1464" t="s">
        <v>880</v>
      </c>
      <c r="T78" s="1467"/>
      <c r="U78" s="1467"/>
      <c r="V78" s="1467"/>
      <c r="W78" s="1468"/>
      <c r="X78" s="138"/>
      <c r="Y78" s="75"/>
    </row>
    <row r="79" spans="1:25" s="74" customFormat="1" ht="36" customHeight="1">
      <c r="A79" s="138"/>
      <c r="B79" s="1535" t="s">
        <v>121</v>
      </c>
      <c r="C79" s="1314"/>
      <c r="D79" s="1315"/>
      <c r="E79" s="1324" t="s">
        <v>122</v>
      </c>
      <c r="F79" s="1454"/>
      <c r="G79" s="1454"/>
      <c r="H79" s="1455"/>
      <c r="I79" s="1530"/>
      <c r="J79" s="1531"/>
      <c r="K79" s="1531"/>
      <c r="L79" s="1531"/>
      <c r="M79" s="1532"/>
      <c r="N79" s="1343"/>
      <c r="O79" s="1343"/>
      <c r="P79" s="1343"/>
      <c r="Q79" s="1343"/>
      <c r="R79" s="1343"/>
      <c r="S79" s="1474"/>
      <c r="T79" s="1534"/>
      <c r="U79" s="1534"/>
      <c r="V79" s="1534"/>
      <c r="W79" s="1476"/>
      <c r="X79" s="138"/>
      <c r="Y79" s="75"/>
    </row>
    <row r="80" spans="1:25" s="74" customFormat="1" ht="18" customHeight="1">
      <c r="A80" s="138"/>
      <c r="B80" s="1319">
        <f>ROUNDDOWN(SUMIFS(別紙２①!$F$18:$F$105,別紙２①!$E$18:$E$105,"田",別紙２①!$L$18:$L$105,"〇"),0)</f>
        <v>738</v>
      </c>
      <c r="C80" s="1319"/>
      <c r="D80" s="1319"/>
      <c r="E80" s="1319">
        <f>ROUNDDOWN(SUMIFS(別紙２①!$F$18:$F$105,別紙２①!$E$18:$E$105,"畑",別紙２①!$L$18:$L$105,"〇"),0)</f>
        <v>0</v>
      </c>
      <c r="F80" s="1319"/>
      <c r="G80" s="1319"/>
      <c r="H80" s="1319"/>
      <c r="I80" s="1499">
        <v>6000</v>
      </c>
      <c r="J80" s="1500"/>
      <c r="K80" s="1500"/>
      <c r="L80" s="1500"/>
      <c r="M80" s="1500"/>
      <c r="N80" s="1501">
        <f>ROUNDDOWN((B80+E80)*I80/1000,0)</f>
        <v>4428</v>
      </c>
      <c r="O80" s="1501"/>
      <c r="P80" s="1501"/>
      <c r="Q80" s="1501"/>
      <c r="R80" s="1501"/>
      <c r="S80" s="1502">
        <f>N80</f>
        <v>4428</v>
      </c>
      <c r="T80" s="1503"/>
      <c r="U80" s="1503"/>
      <c r="V80" s="1503"/>
      <c r="W80" s="1504"/>
      <c r="X80" s="138"/>
      <c r="Y80" s="75"/>
    </row>
    <row r="81" spans="1:24" s="74" customFormat="1" ht="16.149999999999999" customHeight="1">
      <c r="A81" s="139"/>
      <c r="B81" s="1342" t="s">
        <v>875</v>
      </c>
      <c r="C81" s="1342"/>
      <c r="D81" s="1342"/>
      <c r="E81" s="1342"/>
      <c r="F81" s="1342"/>
      <c r="G81" s="1342"/>
      <c r="H81" s="1342"/>
      <c r="I81" s="1342"/>
      <c r="J81" s="1342"/>
      <c r="K81" s="1342"/>
      <c r="L81" s="1342"/>
      <c r="M81" s="1342"/>
      <c r="N81" s="1342"/>
      <c r="O81" s="1342"/>
      <c r="P81" s="1342"/>
      <c r="Q81" s="1342"/>
      <c r="R81" s="1342"/>
      <c r="S81" s="1342"/>
      <c r="T81" s="1342"/>
      <c r="U81" s="1342"/>
      <c r="V81" s="1342"/>
      <c r="W81" s="1342"/>
      <c r="X81" s="1342"/>
    </row>
    <row r="82" spans="1:24" s="74" customFormat="1" ht="16.149999999999999" customHeight="1">
      <c r="A82" s="139"/>
      <c r="B82" s="1342" t="s">
        <v>876</v>
      </c>
      <c r="C82" s="1342"/>
      <c r="D82" s="1342"/>
      <c r="E82" s="1342"/>
      <c r="F82" s="1342"/>
      <c r="G82" s="1342"/>
      <c r="H82" s="1342"/>
      <c r="I82" s="1342"/>
      <c r="J82" s="1342"/>
      <c r="K82" s="1342"/>
      <c r="L82" s="1342"/>
      <c r="M82" s="1342"/>
      <c r="N82" s="1342"/>
      <c r="O82" s="1342"/>
      <c r="P82" s="1342"/>
      <c r="Q82" s="1342"/>
      <c r="R82" s="1342"/>
      <c r="S82" s="1342"/>
      <c r="T82" s="1342"/>
      <c r="U82" s="1342"/>
      <c r="V82" s="1342"/>
      <c r="W82" s="1342"/>
      <c r="X82" s="1342"/>
    </row>
    <row r="83" spans="1:24" s="74" customFormat="1" ht="18" customHeight="1">
      <c r="A83" s="139"/>
      <c r="B83" s="138"/>
      <c r="C83" s="138"/>
      <c r="D83" s="138"/>
      <c r="E83" s="138"/>
      <c r="F83" s="138"/>
      <c r="G83" s="138"/>
      <c r="H83" s="138"/>
      <c r="I83" s="138"/>
      <c r="J83" s="138"/>
      <c r="K83" s="138"/>
      <c r="L83" s="138"/>
      <c r="M83" s="138"/>
      <c r="N83" s="138"/>
      <c r="O83" s="138"/>
      <c r="P83" s="138"/>
      <c r="Q83" s="138"/>
      <c r="R83" s="138"/>
      <c r="S83" s="138"/>
      <c r="T83" s="138"/>
      <c r="U83" s="138"/>
      <c r="V83" s="138"/>
      <c r="W83" s="138"/>
      <c r="X83" s="138"/>
    </row>
    <row r="84" spans="1:24" s="74" customFormat="1" ht="18" customHeight="1">
      <c r="A84" s="139" t="s">
        <v>877</v>
      </c>
      <c r="B84" s="138"/>
      <c r="C84" s="138"/>
      <c r="D84" s="138"/>
      <c r="E84" s="138"/>
      <c r="F84" s="138"/>
      <c r="G84" s="138"/>
      <c r="H84" s="138"/>
      <c r="I84" s="138"/>
      <c r="J84" s="138"/>
      <c r="K84" s="138"/>
      <c r="L84" s="138"/>
      <c r="M84" s="138"/>
      <c r="N84" s="138"/>
      <c r="O84" s="138"/>
      <c r="P84" s="138"/>
      <c r="Q84" s="138"/>
      <c r="R84" s="138"/>
      <c r="S84" s="138"/>
      <c r="T84" s="138"/>
      <c r="U84" s="138"/>
      <c r="V84" s="138"/>
      <c r="W84" s="138"/>
      <c r="X84" s="138"/>
    </row>
    <row r="85" spans="1:24" s="74" customFormat="1" ht="18" customHeight="1">
      <c r="A85" s="138"/>
      <c r="B85" s="1313" t="s">
        <v>882</v>
      </c>
      <c r="C85" s="1314"/>
      <c r="D85" s="1314"/>
      <c r="E85" s="1314"/>
      <c r="F85" s="1314"/>
      <c r="G85" s="1314"/>
      <c r="H85" s="1314"/>
      <c r="I85" s="1314"/>
      <c r="J85" s="1314"/>
      <c r="K85" s="1314"/>
      <c r="L85" s="1314"/>
      <c r="M85" s="1314"/>
      <c r="N85" s="1314"/>
      <c r="O85" s="1314"/>
      <c r="P85" s="1314"/>
      <c r="Q85" s="1314"/>
      <c r="R85" s="1314"/>
      <c r="S85" s="1314"/>
      <c r="T85" s="1314"/>
      <c r="U85" s="327"/>
      <c r="V85" s="328"/>
      <c r="W85" s="328"/>
      <c r="X85" s="138"/>
    </row>
    <row r="86" spans="1:24" s="74" customFormat="1" ht="18" customHeight="1">
      <c r="A86" s="138"/>
      <c r="B86" s="1470" t="s">
        <v>116</v>
      </c>
      <c r="C86" s="1471"/>
      <c r="D86" s="1471"/>
      <c r="E86" s="1471"/>
      <c r="F86" s="1471"/>
      <c r="G86" s="1471"/>
      <c r="H86" s="1471"/>
      <c r="I86" s="1471"/>
      <c r="J86" s="1472"/>
      <c r="K86" s="1464" t="s">
        <v>886</v>
      </c>
      <c r="L86" s="1473"/>
      <c r="M86" s="1468"/>
      <c r="N86" s="1464" t="s">
        <v>879</v>
      </c>
      <c r="O86" s="1465"/>
      <c r="P86" s="1464" t="s">
        <v>887</v>
      </c>
      <c r="Q86" s="1473"/>
      <c r="R86" s="1468"/>
      <c r="S86" s="1505" t="s">
        <v>888</v>
      </c>
      <c r="T86" s="1464"/>
      <c r="U86" s="329"/>
      <c r="V86" s="330"/>
      <c r="W86" s="331"/>
      <c r="X86" s="138"/>
    </row>
    <row r="87" spans="1:24" s="74" customFormat="1" ht="36" customHeight="1">
      <c r="A87" s="138"/>
      <c r="B87" s="1462" t="s">
        <v>106</v>
      </c>
      <c r="C87" s="1463"/>
      <c r="D87" s="1464" t="s">
        <v>123</v>
      </c>
      <c r="E87" s="1465"/>
      <c r="F87" s="1466" t="s">
        <v>107</v>
      </c>
      <c r="G87" s="1467"/>
      <c r="H87" s="1468"/>
      <c r="I87" s="1464" t="s">
        <v>108</v>
      </c>
      <c r="J87" s="1465"/>
      <c r="K87" s="1474"/>
      <c r="L87" s="1475"/>
      <c r="M87" s="1476"/>
      <c r="N87" s="1477"/>
      <c r="O87" s="1478"/>
      <c r="P87" s="1474"/>
      <c r="Q87" s="1475"/>
      <c r="R87" s="1476"/>
      <c r="S87" s="1506"/>
      <c r="T87" s="1477"/>
      <c r="U87" s="332"/>
      <c r="V87" s="331"/>
      <c r="W87" s="331"/>
      <c r="X87" s="138"/>
    </row>
    <row r="88" spans="1:24" s="74" customFormat="1" ht="18" customHeight="1">
      <c r="A88" s="138"/>
      <c r="B88" s="1482"/>
      <c r="C88" s="1483"/>
      <c r="D88" s="1482"/>
      <c r="E88" s="1483"/>
      <c r="F88" s="1482"/>
      <c r="G88" s="1484"/>
      <c r="H88" s="1483"/>
      <c r="I88" s="1482"/>
      <c r="J88" s="1483"/>
      <c r="K88" s="1456">
        <v>10000</v>
      </c>
      <c r="L88" s="1457"/>
      <c r="M88" s="1458"/>
      <c r="N88" s="1340">
        <f>ROUNDDOWN((B88+D88+F88+I88)*K88/1000,0)</f>
        <v>0</v>
      </c>
      <c r="O88" s="1341"/>
      <c r="P88" s="1490">
        <f>N88+N89+N90</f>
        <v>0</v>
      </c>
      <c r="Q88" s="1491"/>
      <c r="R88" s="1492"/>
      <c r="S88" s="1344">
        <f>IF(P88&lt;U88,P88,U88)</f>
        <v>0</v>
      </c>
      <c r="T88" s="1345"/>
      <c r="U88" s="335">
        <v>1000000</v>
      </c>
      <c r="V88" s="334"/>
      <c r="W88" s="334"/>
      <c r="X88" s="138"/>
    </row>
    <row r="89" spans="1:24" s="74" customFormat="1" ht="18" customHeight="1">
      <c r="A89" s="138"/>
      <c r="B89" s="1482"/>
      <c r="C89" s="1483"/>
      <c r="D89" s="1482"/>
      <c r="E89" s="1483"/>
      <c r="F89" s="1482"/>
      <c r="G89" s="1484"/>
      <c r="H89" s="1483"/>
      <c r="I89" s="1485"/>
      <c r="J89" s="1486"/>
      <c r="K89" s="1487">
        <v>4000</v>
      </c>
      <c r="L89" s="1488"/>
      <c r="M89" s="1489"/>
      <c r="N89" s="1340">
        <f>ROUNDDOWN((B89+D89+F89+I89)*K89/1000,0)</f>
        <v>0</v>
      </c>
      <c r="O89" s="1341"/>
      <c r="P89" s="1493"/>
      <c r="Q89" s="1494"/>
      <c r="R89" s="1495"/>
      <c r="S89" s="1346"/>
      <c r="T89" s="1347"/>
      <c r="U89" s="333"/>
      <c r="V89" s="334"/>
      <c r="W89" s="334"/>
      <c r="X89" s="138"/>
    </row>
    <row r="90" spans="1:24" s="74" customFormat="1" ht="18" customHeight="1">
      <c r="A90" s="138"/>
      <c r="B90" s="1482"/>
      <c r="C90" s="1483"/>
      <c r="D90" s="1482"/>
      <c r="E90" s="1483"/>
      <c r="F90" s="1482"/>
      <c r="G90" s="1484"/>
      <c r="H90" s="1483"/>
      <c r="I90" s="1485"/>
      <c r="J90" s="1486"/>
      <c r="K90" s="1487">
        <v>1000</v>
      </c>
      <c r="L90" s="1488"/>
      <c r="M90" s="1489"/>
      <c r="N90" s="1340">
        <f>ROUNDDOWN((B90+D90+F90+I90)*K90/1000,0)</f>
        <v>0</v>
      </c>
      <c r="O90" s="1341"/>
      <c r="P90" s="1496"/>
      <c r="Q90" s="1497"/>
      <c r="R90" s="1498"/>
      <c r="S90" s="1348"/>
      <c r="T90" s="1349"/>
      <c r="U90" s="333"/>
      <c r="V90" s="334"/>
      <c r="W90" s="334"/>
      <c r="X90" s="138"/>
    </row>
    <row r="91" spans="1:24" s="74" customFormat="1" ht="15" customHeight="1">
      <c r="A91" s="139"/>
      <c r="B91" s="1342" t="s">
        <v>875</v>
      </c>
      <c r="C91" s="1342"/>
      <c r="D91" s="1342"/>
      <c r="E91" s="1342"/>
      <c r="F91" s="1342"/>
      <c r="G91" s="1342"/>
      <c r="H91" s="1342"/>
      <c r="I91" s="1342"/>
      <c r="J91" s="1342"/>
      <c r="K91" s="1342"/>
      <c r="L91" s="1342"/>
      <c r="M91" s="1342"/>
      <c r="N91" s="1342"/>
      <c r="O91" s="1342"/>
      <c r="P91" s="1342"/>
      <c r="Q91" s="1342"/>
      <c r="R91" s="1342"/>
      <c r="S91" s="1342"/>
      <c r="T91" s="1342"/>
      <c r="U91" s="1342"/>
      <c r="V91" s="1342"/>
      <c r="W91" s="1342"/>
      <c r="X91" s="1342"/>
    </row>
    <row r="92" spans="1:24" s="74" customFormat="1" ht="32.25" customHeight="1">
      <c r="A92" s="139"/>
      <c r="B92" s="1342" t="s">
        <v>881</v>
      </c>
      <c r="C92" s="1342"/>
      <c r="D92" s="1342"/>
      <c r="E92" s="1342"/>
      <c r="F92" s="1342"/>
      <c r="G92" s="1342"/>
      <c r="H92" s="1342"/>
      <c r="I92" s="1342"/>
      <c r="J92" s="1342"/>
      <c r="K92" s="1342"/>
      <c r="L92" s="1342"/>
      <c r="M92" s="1342"/>
      <c r="N92" s="1342"/>
      <c r="O92" s="1342"/>
      <c r="P92" s="1342"/>
      <c r="Q92" s="1342"/>
      <c r="R92" s="1342"/>
      <c r="S92" s="1342"/>
      <c r="T92" s="1342"/>
      <c r="U92" s="1342"/>
      <c r="V92" s="1342"/>
      <c r="W92" s="1342"/>
      <c r="X92" s="1342"/>
    </row>
    <row r="93" spans="1:24" s="74" customFormat="1" ht="15" customHeight="1">
      <c r="A93" s="139"/>
      <c r="B93" s="1342"/>
      <c r="C93" s="1342"/>
      <c r="D93" s="1342"/>
      <c r="E93" s="1342"/>
      <c r="F93" s="1342"/>
      <c r="G93" s="1342"/>
      <c r="H93" s="1342"/>
      <c r="I93" s="1342"/>
      <c r="J93" s="1342"/>
      <c r="K93" s="1342"/>
      <c r="L93" s="1342"/>
      <c r="M93" s="1342"/>
      <c r="N93" s="1342"/>
      <c r="O93" s="1342"/>
      <c r="P93" s="1342"/>
      <c r="Q93" s="1342"/>
      <c r="R93" s="1342"/>
      <c r="S93" s="1342"/>
      <c r="T93" s="1342"/>
      <c r="U93" s="1342"/>
      <c r="V93" s="1342"/>
      <c r="W93" s="1342"/>
      <c r="X93" s="1342"/>
    </row>
    <row r="94" spans="1:24" s="74" customFormat="1" ht="18" customHeight="1">
      <c r="A94" s="139"/>
      <c r="B94" s="138"/>
      <c r="C94" s="138"/>
      <c r="D94" s="138"/>
      <c r="E94" s="138"/>
      <c r="F94" s="138"/>
      <c r="G94" s="138"/>
      <c r="H94" s="138"/>
      <c r="I94" s="138"/>
      <c r="J94" s="138"/>
      <c r="K94" s="138"/>
      <c r="L94" s="138"/>
      <c r="M94" s="138"/>
      <c r="N94" s="138"/>
      <c r="O94" s="138"/>
      <c r="P94" s="138"/>
      <c r="Q94" s="138"/>
      <c r="R94" s="138"/>
      <c r="S94" s="138"/>
      <c r="T94" s="138"/>
      <c r="U94" s="138"/>
      <c r="V94" s="138"/>
      <c r="W94" s="138"/>
      <c r="X94" s="138"/>
    </row>
    <row r="95" spans="1:24" s="74" customFormat="1" ht="18" customHeight="1">
      <c r="A95" s="139" t="s">
        <v>889</v>
      </c>
      <c r="B95" s="138"/>
      <c r="C95" s="138"/>
      <c r="D95" s="138"/>
      <c r="E95" s="138"/>
      <c r="F95" s="138"/>
      <c r="G95" s="138"/>
      <c r="H95" s="138"/>
      <c r="I95" s="138"/>
      <c r="J95" s="138"/>
      <c r="K95" s="138"/>
      <c r="L95" s="138"/>
      <c r="M95" s="138"/>
      <c r="N95" s="138"/>
      <c r="O95" s="138"/>
      <c r="P95" s="138"/>
      <c r="Q95" s="138"/>
      <c r="R95" s="138"/>
      <c r="S95" s="138"/>
      <c r="T95" s="138"/>
      <c r="U95" s="138"/>
      <c r="V95" s="138"/>
      <c r="W95" s="138"/>
      <c r="X95" s="138"/>
    </row>
    <row r="96" spans="1:24" s="74" customFormat="1" ht="18" customHeight="1">
      <c r="A96" s="139"/>
      <c r="B96" s="1343" t="s">
        <v>1155</v>
      </c>
      <c r="C96" s="1343"/>
      <c r="D96" s="1343"/>
      <c r="E96" s="1343"/>
      <c r="F96" s="1343"/>
      <c r="G96" s="154"/>
      <c r="H96" s="1343" t="s">
        <v>890</v>
      </c>
      <c r="I96" s="1343"/>
      <c r="J96" s="1343"/>
      <c r="K96" s="1306" t="s">
        <v>353</v>
      </c>
      <c r="L96" s="1306"/>
      <c r="M96" s="1306"/>
      <c r="N96" s="1306"/>
      <c r="O96" s="1306"/>
      <c r="P96" s="1306"/>
      <c r="Q96" s="1306"/>
      <c r="R96" s="1306"/>
      <c r="S96" s="138"/>
      <c r="T96" s="138"/>
      <c r="U96" s="138"/>
      <c r="V96" s="138"/>
      <c r="W96" s="138"/>
      <c r="X96" s="138"/>
    </row>
    <row r="97" spans="1:24" s="74" customFormat="1" ht="18" customHeight="1">
      <c r="A97" s="139"/>
      <c r="B97" s="1304" t="s">
        <v>124</v>
      </c>
      <c r="C97" s="1304"/>
      <c r="D97" s="1304"/>
      <c r="E97" s="1304"/>
      <c r="F97" s="1304"/>
      <c r="G97" s="643"/>
      <c r="H97" s="1304"/>
      <c r="I97" s="1304"/>
      <c r="J97" s="1304"/>
      <c r="K97" s="1305">
        <v>20000</v>
      </c>
      <c r="L97" s="1305"/>
      <c r="M97" s="1305"/>
      <c r="N97" s="1305"/>
      <c r="O97" s="1305"/>
      <c r="P97" s="1305"/>
      <c r="Q97" s="1305"/>
      <c r="R97" s="1305"/>
      <c r="S97" s="138"/>
      <c r="T97" s="138"/>
      <c r="U97" s="138"/>
      <c r="V97" s="138"/>
      <c r="W97" s="138"/>
      <c r="X97" s="138"/>
    </row>
    <row r="98" spans="1:24" s="74" customFormat="1" ht="18" customHeight="1">
      <c r="A98" s="139"/>
      <c r="B98" s="1304" t="s">
        <v>124</v>
      </c>
      <c r="C98" s="1304"/>
      <c r="D98" s="1304"/>
      <c r="E98" s="1304"/>
      <c r="F98" s="1304"/>
      <c r="G98" s="643"/>
      <c r="H98" s="1304"/>
      <c r="I98" s="1304"/>
      <c r="J98" s="1304"/>
      <c r="K98" s="1305">
        <v>100000</v>
      </c>
      <c r="L98" s="1305"/>
      <c r="M98" s="1305"/>
      <c r="N98" s="1305"/>
      <c r="O98" s="1305"/>
      <c r="P98" s="1305"/>
      <c r="Q98" s="1305"/>
      <c r="R98" s="1305"/>
      <c r="S98" s="138"/>
      <c r="T98" s="138"/>
      <c r="U98" s="138"/>
      <c r="V98" s="138"/>
      <c r="W98" s="138"/>
      <c r="X98" s="138"/>
    </row>
    <row r="99" spans="1:24" s="74" customFormat="1" ht="18" customHeight="1">
      <c r="A99" s="139"/>
      <c r="B99" s="1304"/>
      <c r="C99" s="1304"/>
      <c r="D99" s="1304"/>
      <c r="E99" s="1304"/>
      <c r="F99" s="1304"/>
      <c r="G99" s="643"/>
      <c r="H99" s="1304"/>
      <c r="I99" s="1304"/>
      <c r="J99" s="1304"/>
      <c r="K99" s="1305"/>
      <c r="L99" s="1305"/>
      <c r="M99" s="1305"/>
      <c r="N99" s="1305"/>
      <c r="O99" s="1305"/>
      <c r="P99" s="1305"/>
      <c r="Q99" s="1305"/>
      <c r="R99" s="1305"/>
      <c r="S99" s="138"/>
      <c r="T99" s="138"/>
      <c r="U99" s="138"/>
      <c r="V99" s="138"/>
      <c r="W99" s="138"/>
      <c r="X99" s="138"/>
    </row>
    <row r="100" spans="1:24" s="74" customFormat="1" ht="18" customHeight="1">
      <c r="A100" s="139"/>
      <c r="B100" s="1304"/>
      <c r="C100" s="1304"/>
      <c r="D100" s="1304"/>
      <c r="E100" s="1304"/>
      <c r="F100" s="1304"/>
      <c r="G100" s="643"/>
      <c r="H100" s="1304"/>
      <c r="I100" s="1304"/>
      <c r="J100" s="1304"/>
      <c r="K100" s="1305"/>
      <c r="L100" s="1305"/>
      <c r="M100" s="1305"/>
      <c r="N100" s="1305"/>
      <c r="O100" s="1305"/>
      <c r="P100" s="1305"/>
      <c r="Q100" s="1305"/>
      <c r="R100" s="1305"/>
      <c r="S100" s="138"/>
      <c r="T100" s="138"/>
      <c r="U100" s="138"/>
      <c r="V100" s="138"/>
      <c r="W100" s="138"/>
      <c r="X100" s="138"/>
    </row>
    <row r="101" spans="1:24" s="74" customFormat="1" ht="18" customHeight="1">
      <c r="A101" s="139"/>
      <c r="B101" s="1304"/>
      <c r="C101" s="1304"/>
      <c r="D101" s="1304"/>
      <c r="E101" s="1304"/>
      <c r="F101" s="1304"/>
      <c r="G101" s="643"/>
      <c r="H101" s="1304"/>
      <c r="I101" s="1304"/>
      <c r="J101" s="1304"/>
      <c r="K101" s="1305"/>
      <c r="L101" s="1305"/>
      <c r="M101" s="1305"/>
      <c r="N101" s="1305"/>
      <c r="O101" s="1305"/>
      <c r="P101" s="1305"/>
      <c r="Q101" s="1305"/>
      <c r="R101" s="1305"/>
      <c r="S101" s="138"/>
      <c r="T101" s="138"/>
      <c r="U101" s="138"/>
      <c r="V101" s="138"/>
      <c r="W101" s="138"/>
      <c r="X101" s="138"/>
    </row>
    <row r="102" spans="1:24" s="74" customFormat="1" ht="18" customHeight="1">
      <c r="A102" s="139"/>
      <c r="B102" s="1615" t="s">
        <v>1148</v>
      </c>
      <c r="C102" s="1616"/>
      <c r="D102" s="1616"/>
      <c r="E102" s="1616"/>
      <c r="F102" s="1616"/>
      <c r="G102" s="1616"/>
      <c r="H102" s="1616"/>
      <c r="I102" s="1616"/>
      <c r="J102" s="1616"/>
      <c r="K102" s="1616"/>
      <c r="L102" s="1616"/>
      <c r="M102" s="1616"/>
      <c r="N102" s="1616"/>
      <c r="O102" s="1616"/>
      <c r="P102" s="1616"/>
      <c r="Q102" s="1616"/>
      <c r="R102" s="1617"/>
      <c r="S102" s="138"/>
      <c r="T102" s="138"/>
      <c r="U102" s="138"/>
      <c r="V102" s="138"/>
      <c r="W102" s="138"/>
      <c r="X102" s="138"/>
    </row>
    <row r="103" spans="1:24" s="74" customFormat="1" ht="24" customHeight="1">
      <c r="A103" s="139"/>
      <c r="B103" s="1310">
        <f>COUNTIFS($B$97:$H$101,"&lt;&gt;")</f>
        <v>2</v>
      </c>
      <c r="C103" s="1311"/>
      <c r="D103" s="1311"/>
      <c r="E103" s="1311"/>
      <c r="F103" s="1311"/>
      <c r="G103" s="1311"/>
      <c r="H103" s="1311"/>
      <c r="I103" s="1311"/>
      <c r="J103" s="1312"/>
      <c r="K103" s="1319">
        <f>SUM(K97:R101)</f>
        <v>120000</v>
      </c>
      <c r="L103" s="1319"/>
      <c r="M103" s="1319"/>
      <c r="N103" s="1319"/>
      <c r="O103" s="1319"/>
      <c r="P103" s="1319"/>
      <c r="Q103" s="1319"/>
      <c r="R103" s="1319"/>
      <c r="S103" s="138"/>
      <c r="T103" s="138"/>
      <c r="U103" s="138"/>
      <c r="V103" s="138"/>
      <c r="W103" s="138"/>
      <c r="X103" s="138"/>
    </row>
    <row r="104" spans="1:24" s="74" customFormat="1" ht="18" customHeight="1">
      <c r="A104" s="139"/>
      <c r="B104" s="155"/>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row>
    <row r="105" spans="1:24" s="74" customFormat="1" ht="18" customHeight="1">
      <c r="A105" s="139"/>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row>
    <row r="106" spans="1:24" s="74" customFormat="1" ht="18" customHeight="1">
      <c r="A106" s="139" t="s">
        <v>891</v>
      </c>
      <c r="B106" s="138"/>
      <c r="C106" s="138"/>
      <c r="D106" s="138"/>
      <c r="E106" s="138"/>
      <c r="F106" s="138"/>
      <c r="G106" s="138"/>
      <c r="H106" s="138"/>
      <c r="I106" s="138"/>
      <c r="J106" s="138"/>
      <c r="K106" s="138"/>
      <c r="L106" s="138"/>
      <c r="M106" s="138"/>
      <c r="N106" s="138"/>
      <c r="O106" s="138"/>
      <c r="P106" s="138"/>
      <c r="Q106" s="138"/>
      <c r="R106" s="138"/>
      <c r="S106" s="336"/>
      <c r="T106" s="336"/>
      <c r="U106" s="336"/>
      <c r="V106" s="336"/>
      <c r="W106" s="336"/>
      <c r="X106" s="138"/>
    </row>
    <row r="107" spans="1:24" s="74" customFormat="1" ht="18" customHeight="1">
      <c r="A107" s="138"/>
      <c r="B107" s="1313" t="s">
        <v>892</v>
      </c>
      <c r="C107" s="1314"/>
      <c r="D107" s="1314"/>
      <c r="E107" s="1314"/>
      <c r="F107" s="1314"/>
      <c r="G107" s="1314"/>
      <c r="H107" s="1314"/>
      <c r="I107" s="1314"/>
      <c r="J107" s="1314"/>
      <c r="K107" s="1314"/>
      <c r="L107" s="1314"/>
      <c r="M107" s="1314"/>
      <c r="N107" s="1314"/>
      <c r="O107" s="1314"/>
      <c r="P107" s="1314"/>
      <c r="Q107" s="1314"/>
      <c r="R107" s="1314"/>
      <c r="S107" s="327"/>
      <c r="T107" s="328"/>
      <c r="U107" s="328"/>
      <c r="V107" s="328"/>
      <c r="W107" s="328"/>
      <c r="X107" s="138"/>
    </row>
    <row r="108" spans="1:24" s="74" customFormat="1" ht="18" customHeight="1">
      <c r="A108" s="138"/>
      <c r="B108" s="1470" t="s">
        <v>116</v>
      </c>
      <c r="C108" s="1471"/>
      <c r="D108" s="1471"/>
      <c r="E108" s="1471"/>
      <c r="F108" s="1471"/>
      <c r="G108" s="1471"/>
      <c r="H108" s="1471"/>
      <c r="I108" s="1471"/>
      <c r="J108" s="1472"/>
      <c r="K108" s="1464" t="s">
        <v>886</v>
      </c>
      <c r="L108" s="1473"/>
      <c r="M108" s="1468"/>
      <c r="N108" s="1464" t="s">
        <v>879</v>
      </c>
      <c r="O108" s="1465"/>
      <c r="P108" s="1464" t="s">
        <v>894</v>
      </c>
      <c r="Q108" s="1473"/>
      <c r="R108" s="1467"/>
      <c r="S108" s="329"/>
      <c r="T108" s="330"/>
      <c r="U108" s="330"/>
      <c r="V108" s="330"/>
      <c r="W108" s="331"/>
      <c r="X108" s="138"/>
    </row>
    <row r="109" spans="1:24" s="74" customFormat="1" ht="36" customHeight="1">
      <c r="A109" s="138"/>
      <c r="B109" s="1462" t="s">
        <v>106</v>
      </c>
      <c r="C109" s="1463"/>
      <c r="D109" s="1464" t="s">
        <v>123</v>
      </c>
      <c r="E109" s="1465"/>
      <c r="F109" s="1466" t="s">
        <v>107</v>
      </c>
      <c r="G109" s="1467"/>
      <c r="H109" s="1468"/>
      <c r="I109" s="1464" t="s">
        <v>108</v>
      </c>
      <c r="J109" s="1465"/>
      <c r="K109" s="1474"/>
      <c r="L109" s="1475"/>
      <c r="M109" s="1476"/>
      <c r="N109" s="1477"/>
      <c r="O109" s="1478"/>
      <c r="P109" s="1474"/>
      <c r="Q109" s="1475"/>
      <c r="R109" s="1475"/>
      <c r="S109" s="329"/>
      <c r="T109" s="330"/>
      <c r="U109" s="331"/>
      <c r="V109" s="331"/>
      <c r="W109" s="331"/>
      <c r="X109" s="138"/>
    </row>
    <row r="110" spans="1:24" s="74" customFormat="1" ht="18" customHeight="1">
      <c r="A110" s="138"/>
      <c r="B110" s="1340">
        <f>ROUNDDOWN(SUMIFS(別紙２①!$F$18:$F$105,別紙２①!$E$18:$E$105,"田",別紙２①!$N$18:$N$105,"〇"),0)</f>
        <v>0</v>
      </c>
      <c r="C110" s="1341"/>
      <c r="D110" s="1340">
        <f>ROUNDDOWN(SUMIFS(別紙２①!$F$18:$F$105,別紙２①!$E$18:$E$105,"畑",別紙２①!$N$18:$N$105,"〇"),0)</f>
        <v>0</v>
      </c>
      <c r="E110" s="1341"/>
      <c r="F110" s="1340">
        <f>ROUNDDOWN(SUMIFS(別紙２①!$F$18:$F$105,別紙２①!$E$18:$E$105,"草地",別紙２①!$N$18:$N$105,"〇"),0)</f>
        <v>0</v>
      </c>
      <c r="G110" s="1469"/>
      <c r="H110" s="1341"/>
      <c r="I110" s="1340">
        <f>ROUNDDOWN(SUMIFS(別紙２①!$F$18:$F$105,別紙２①!$E$18:$E$105,"採草放牧地",別紙２①!$N$18:$N$105,"〇"),0)</f>
        <v>0</v>
      </c>
      <c r="J110" s="1341"/>
      <c r="K110" s="1479">
        <v>5000</v>
      </c>
      <c r="L110" s="1480"/>
      <c r="M110" s="1481"/>
      <c r="N110" s="1340">
        <f>ROUNDDOWN((B110+D110+F110+I110)*K110/1000,0)</f>
        <v>0</v>
      </c>
      <c r="O110" s="1341"/>
      <c r="P110" s="1459">
        <f>IF(N110&lt;S110,N110,S110)</f>
        <v>0</v>
      </c>
      <c r="Q110" s="1460"/>
      <c r="R110" s="1460"/>
      <c r="S110" s="338">
        <v>2000000</v>
      </c>
      <c r="T110" s="337"/>
      <c r="U110" s="334"/>
      <c r="V110" s="334"/>
      <c r="W110" s="334"/>
      <c r="X110" s="138"/>
    </row>
    <row r="111" spans="1:24" s="74" customFormat="1" ht="15" customHeight="1">
      <c r="A111" s="139"/>
      <c r="B111" s="1342" t="s">
        <v>875</v>
      </c>
      <c r="C111" s="1342"/>
      <c r="D111" s="1342"/>
      <c r="E111" s="1342"/>
      <c r="F111" s="1342"/>
      <c r="G111" s="1342"/>
      <c r="H111" s="1342"/>
      <c r="I111" s="1342"/>
      <c r="J111" s="1342"/>
      <c r="K111" s="1342"/>
      <c r="L111" s="1342"/>
      <c r="M111" s="1342"/>
      <c r="N111" s="1342"/>
      <c r="O111" s="1342"/>
      <c r="P111" s="1342"/>
      <c r="Q111" s="1342"/>
      <c r="R111" s="1342"/>
      <c r="S111" s="1342"/>
      <c r="T111" s="1342"/>
      <c r="U111" s="1342"/>
      <c r="V111" s="1342"/>
      <c r="W111" s="1342"/>
      <c r="X111" s="1342"/>
    </row>
    <row r="112" spans="1:24" s="74" customFormat="1" ht="15" customHeight="1">
      <c r="A112" s="139"/>
      <c r="B112" s="1342" t="s">
        <v>893</v>
      </c>
      <c r="C112" s="1342"/>
      <c r="D112" s="1342"/>
      <c r="E112" s="1342"/>
      <c r="F112" s="1342"/>
      <c r="G112" s="1342"/>
      <c r="H112" s="1342"/>
      <c r="I112" s="1342"/>
      <c r="J112" s="1342"/>
      <c r="K112" s="1342"/>
      <c r="L112" s="1342"/>
      <c r="M112" s="1342"/>
      <c r="N112" s="1342"/>
      <c r="O112" s="1342"/>
      <c r="P112" s="1342"/>
      <c r="Q112" s="1342"/>
      <c r="R112" s="1342"/>
      <c r="S112" s="1342"/>
      <c r="T112" s="1342"/>
      <c r="U112" s="1342"/>
      <c r="V112" s="1342"/>
      <c r="W112" s="1342"/>
      <c r="X112" s="1342"/>
    </row>
    <row r="113" spans="1:24" s="74" customFormat="1" ht="18" customHeight="1">
      <c r="A113" s="139"/>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row>
    <row r="114" spans="1:24" s="74" customFormat="1" ht="18" customHeight="1">
      <c r="A114" s="139"/>
      <c r="B114" s="138"/>
      <c r="C114" s="138"/>
      <c r="D114" s="138"/>
      <c r="E114" s="138"/>
      <c r="F114" s="138"/>
      <c r="G114" s="138"/>
      <c r="H114" s="138"/>
      <c r="I114" s="138"/>
      <c r="J114" s="138"/>
      <c r="K114" s="138"/>
      <c r="L114" s="138"/>
      <c r="M114" s="138"/>
      <c r="N114" s="138"/>
      <c r="O114" s="138"/>
      <c r="P114" s="138"/>
      <c r="Q114" s="138"/>
      <c r="R114" s="138"/>
      <c r="S114" s="336"/>
      <c r="T114" s="336"/>
      <c r="U114" s="336"/>
      <c r="V114" s="336"/>
      <c r="W114" s="336"/>
      <c r="X114" s="138"/>
    </row>
    <row r="115" spans="1:24" s="74" customFormat="1" ht="18" customHeight="1">
      <c r="A115" s="139" t="s">
        <v>895</v>
      </c>
      <c r="B115" s="138"/>
      <c r="C115" s="138"/>
      <c r="D115" s="138"/>
      <c r="E115" s="138"/>
      <c r="F115" s="138"/>
      <c r="G115" s="138"/>
      <c r="H115" s="138"/>
      <c r="I115" s="138"/>
      <c r="J115" s="138"/>
      <c r="K115" s="138"/>
      <c r="L115" s="138"/>
      <c r="M115" s="138"/>
      <c r="N115" s="138"/>
      <c r="O115" s="138"/>
      <c r="P115" s="138"/>
      <c r="Q115" s="138"/>
      <c r="R115" s="138"/>
      <c r="S115" s="336"/>
      <c r="T115" s="336"/>
      <c r="U115" s="336"/>
      <c r="V115" s="336"/>
      <c r="W115" s="336"/>
      <c r="X115" s="138"/>
    </row>
    <row r="116" spans="1:24" s="74" customFormat="1" ht="18" customHeight="1">
      <c r="A116" s="138"/>
      <c r="B116" s="1313" t="s">
        <v>897</v>
      </c>
      <c r="C116" s="1314"/>
      <c r="D116" s="1314"/>
      <c r="E116" s="1314"/>
      <c r="F116" s="1314"/>
      <c r="G116" s="1314"/>
      <c r="H116" s="1314"/>
      <c r="I116" s="1314"/>
      <c r="J116" s="1314"/>
      <c r="K116" s="1314"/>
      <c r="L116" s="1314"/>
      <c r="M116" s="1314"/>
      <c r="N116" s="1314"/>
      <c r="O116" s="1314"/>
      <c r="P116" s="1314"/>
      <c r="Q116" s="1314"/>
      <c r="R116" s="1315"/>
      <c r="S116" s="328"/>
      <c r="T116" s="328"/>
      <c r="U116" s="328"/>
      <c r="V116" s="328"/>
      <c r="W116" s="328"/>
      <c r="X116" s="138"/>
    </row>
    <row r="117" spans="1:24" s="74" customFormat="1" ht="18" customHeight="1">
      <c r="A117" s="138"/>
      <c r="B117" s="1470" t="s">
        <v>116</v>
      </c>
      <c r="C117" s="1471"/>
      <c r="D117" s="1471"/>
      <c r="E117" s="1471"/>
      <c r="F117" s="1471"/>
      <c r="G117" s="1471"/>
      <c r="H117" s="1471"/>
      <c r="I117" s="1471"/>
      <c r="J117" s="1472"/>
      <c r="K117" s="1464" t="s">
        <v>886</v>
      </c>
      <c r="L117" s="1473"/>
      <c r="M117" s="1468"/>
      <c r="N117" s="1464" t="s">
        <v>879</v>
      </c>
      <c r="O117" s="1465"/>
      <c r="P117" s="1464" t="s">
        <v>894</v>
      </c>
      <c r="Q117" s="1473"/>
      <c r="R117" s="1468"/>
      <c r="S117" s="329"/>
      <c r="T117" s="330"/>
      <c r="U117" s="330"/>
      <c r="V117" s="330"/>
      <c r="W117" s="331"/>
      <c r="X117" s="138"/>
    </row>
    <row r="118" spans="1:24" s="74" customFormat="1" ht="36" customHeight="1">
      <c r="A118" s="138"/>
      <c r="B118" s="1462" t="s">
        <v>106</v>
      </c>
      <c r="C118" s="1463"/>
      <c r="D118" s="1464" t="s">
        <v>123</v>
      </c>
      <c r="E118" s="1465"/>
      <c r="F118" s="1466" t="s">
        <v>107</v>
      </c>
      <c r="G118" s="1467"/>
      <c r="H118" s="1468"/>
      <c r="I118" s="1464" t="s">
        <v>108</v>
      </c>
      <c r="J118" s="1465"/>
      <c r="K118" s="1474"/>
      <c r="L118" s="1475"/>
      <c r="M118" s="1476"/>
      <c r="N118" s="1477"/>
      <c r="O118" s="1478"/>
      <c r="P118" s="1474"/>
      <c r="Q118" s="1475"/>
      <c r="R118" s="1476"/>
      <c r="S118" s="329"/>
      <c r="T118" s="330"/>
      <c r="U118" s="331"/>
      <c r="V118" s="331"/>
      <c r="W118" s="331"/>
      <c r="X118" s="138"/>
    </row>
    <row r="119" spans="1:24" s="74" customFormat="1" ht="18" customHeight="1">
      <c r="A119" s="138"/>
      <c r="B119" s="1340">
        <f>ROUNDDOWN(SUMIFS(別紙２①!$F$18:$F$105,別紙２①!$E$18:$E$105,"田",別紙２①!$O$18:$O$105,"〇"),0)</f>
        <v>0</v>
      </c>
      <c r="C119" s="1341"/>
      <c r="D119" s="1340">
        <f>ROUNDDOWN(SUMIFS(別紙２①!$F$18:$F$105,別紙２①!$E$18:$E$105,"畑",別紙２①!$O$18:$O$105,"〇"),0)</f>
        <v>869</v>
      </c>
      <c r="E119" s="1341"/>
      <c r="F119" s="1340">
        <f>ROUNDDOWN(SUMIFS(別紙２①!$F$18:$F$105,別紙２①!$E$18:$E$105,"草地",別紙２①!$O$18:$O$105,"〇"),0)</f>
        <v>120</v>
      </c>
      <c r="G119" s="1469"/>
      <c r="H119" s="1341"/>
      <c r="I119" s="1340">
        <f>ROUNDDOWN(SUMIFS(別紙２①!$F$18:$F$105,別紙２①!$E$18:$E$105,"採草放牧地",別紙２①!$O$18:$O$105,"〇"),0)</f>
        <v>220</v>
      </c>
      <c r="J119" s="1341"/>
      <c r="K119" s="1456">
        <v>3000</v>
      </c>
      <c r="L119" s="1457"/>
      <c r="M119" s="1458"/>
      <c r="N119" s="1340">
        <f>ROUNDDOWN((B119+D119+F119+I119)*K119/1000,0)</f>
        <v>3627</v>
      </c>
      <c r="O119" s="1341"/>
      <c r="P119" s="1459">
        <f>IF(N119&lt;S119,N119,S119)</f>
        <v>3627</v>
      </c>
      <c r="Q119" s="1460"/>
      <c r="R119" s="1461"/>
      <c r="S119" s="338">
        <v>2000000</v>
      </c>
      <c r="T119" s="337"/>
      <c r="U119" s="334"/>
      <c r="V119" s="334"/>
      <c r="W119" s="334"/>
      <c r="X119" s="138"/>
    </row>
    <row r="120" spans="1:24" s="74" customFormat="1" ht="13.9" customHeight="1">
      <c r="A120" s="139"/>
      <c r="B120" s="1342" t="s">
        <v>896</v>
      </c>
      <c r="C120" s="1342"/>
      <c r="D120" s="1342"/>
      <c r="E120" s="1342"/>
      <c r="F120" s="1342"/>
      <c r="G120" s="1342"/>
      <c r="H120" s="1342"/>
      <c r="I120" s="1342"/>
      <c r="J120" s="1342"/>
      <c r="K120" s="1342"/>
      <c r="L120" s="1342"/>
      <c r="M120" s="1342"/>
      <c r="N120" s="1342"/>
      <c r="O120" s="1342"/>
      <c r="P120" s="1342"/>
      <c r="Q120" s="1342"/>
      <c r="R120" s="1342"/>
      <c r="S120" s="1342"/>
      <c r="T120" s="1342"/>
      <c r="U120" s="1342"/>
      <c r="V120" s="1342"/>
      <c r="W120" s="1342"/>
      <c r="X120" s="1342"/>
    </row>
    <row r="121" spans="1:24" s="74" customFormat="1" ht="13.9" customHeight="1">
      <c r="A121" s="139"/>
      <c r="B121" s="1342" t="s">
        <v>893</v>
      </c>
      <c r="C121" s="1342"/>
      <c r="D121" s="1342"/>
      <c r="E121" s="1342"/>
      <c r="F121" s="1342"/>
      <c r="G121" s="1342"/>
      <c r="H121" s="1342"/>
      <c r="I121" s="1342"/>
      <c r="J121" s="1342"/>
      <c r="K121" s="1342"/>
      <c r="L121" s="1342"/>
      <c r="M121" s="1342"/>
      <c r="N121" s="1342"/>
      <c r="O121" s="1342"/>
      <c r="P121" s="1342"/>
      <c r="Q121" s="1342"/>
      <c r="R121" s="1342"/>
      <c r="S121" s="1342"/>
      <c r="T121" s="1342"/>
      <c r="U121" s="1342"/>
      <c r="V121" s="1342"/>
      <c r="W121" s="1342"/>
      <c r="X121" s="1342"/>
    </row>
    <row r="122" spans="1:24" s="74" customFormat="1" ht="13.9" customHeight="1">
      <c r="A122" s="139"/>
      <c r="B122" s="1342"/>
      <c r="C122" s="1342"/>
      <c r="D122" s="1342"/>
      <c r="E122" s="1342"/>
      <c r="F122" s="1342"/>
      <c r="G122" s="1342"/>
      <c r="H122" s="1342"/>
      <c r="I122" s="1342"/>
      <c r="J122" s="1342"/>
      <c r="K122" s="1342"/>
      <c r="L122" s="1342"/>
      <c r="M122" s="1342"/>
      <c r="N122" s="1342"/>
      <c r="O122" s="1342"/>
      <c r="P122" s="1342"/>
      <c r="Q122" s="1342"/>
      <c r="R122" s="1342"/>
      <c r="S122" s="1342"/>
      <c r="T122" s="1342"/>
      <c r="U122" s="1342"/>
      <c r="V122" s="1342"/>
      <c r="W122" s="1342"/>
      <c r="X122" s="1342"/>
    </row>
    <row r="123" spans="1:24" s="74" customFormat="1" ht="18" customHeight="1">
      <c r="A123" s="139"/>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row>
    <row r="124" spans="1:24" s="74" customFormat="1" ht="18" customHeight="1">
      <c r="A124" s="139"/>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row>
    <row r="125" spans="1:24" s="74" customFormat="1" ht="18" customHeight="1">
      <c r="A125" s="139" t="s">
        <v>378</v>
      </c>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row>
    <row r="126" spans="1:24" s="74" customFormat="1" ht="18" customHeight="1">
      <c r="A126" s="139" t="s">
        <v>125</v>
      </c>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row>
    <row r="127" spans="1:24" s="74" customFormat="1" ht="18" customHeight="1">
      <c r="A127" s="139"/>
      <c r="B127" s="138" t="s">
        <v>126</v>
      </c>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row>
    <row r="128" spans="1:24" s="74" customFormat="1" ht="12" customHeight="1">
      <c r="A128" s="139"/>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row>
    <row r="129" spans="1:25" s="74" customFormat="1" ht="18" customHeight="1">
      <c r="A129" s="157"/>
      <c r="B129" s="1306"/>
      <c r="C129" s="1306"/>
      <c r="D129" s="1423" t="s">
        <v>127</v>
      </c>
      <c r="E129" s="1454"/>
      <c r="F129" s="1454"/>
      <c r="G129" s="1454"/>
      <c r="H129" s="1454"/>
      <c r="I129" s="1454"/>
      <c r="J129" s="1454"/>
      <c r="K129" s="1454"/>
      <c r="L129" s="1454"/>
      <c r="M129" s="1454"/>
      <c r="N129" s="1454"/>
      <c r="O129" s="1454"/>
      <c r="P129" s="1454"/>
      <c r="Q129" s="1454"/>
      <c r="R129" s="1454"/>
      <c r="S129" s="1454"/>
      <c r="T129" s="1454"/>
      <c r="U129" s="1454"/>
      <c r="V129" s="1454"/>
      <c r="W129" s="1454"/>
      <c r="X129" s="1455"/>
      <c r="Y129" s="77"/>
    </row>
    <row r="130" spans="1:25" s="74" customFormat="1" ht="36" customHeight="1">
      <c r="A130" s="157"/>
      <c r="B130" s="1307" t="s">
        <v>103</v>
      </c>
      <c r="C130" s="1307"/>
      <c r="D130" s="1448" t="s">
        <v>128</v>
      </c>
      <c r="E130" s="1448"/>
      <c r="F130" s="1448"/>
      <c r="G130" s="1448"/>
      <c r="H130" s="1448"/>
      <c r="I130" s="1448"/>
      <c r="J130" s="1448"/>
      <c r="K130" s="1448"/>
      <c r="L130" s="1448"/>
      <c r="M130" s="1448"/>
      <c r="N130" s="1448"/>
      <c r="O130" s="1448"/>
      <c r="P130" s="1448"/>
      <c r="Q130" s="1448"/>
      <c r="R130" s="1448"/>
      <c r="S130" s="1448"/>
      <c r="T130" s="1448"/>
      <c r="U130" s="1448"/>
      <c r="V130" s="1448"/>
      <c r="W130" s="1448"/>
      <c r="X130" s="1449"/>
      <c r="Y130" s="77"/>
    </row>
    <row r="131" spans="1:25" s="74" customFormat="1" ht="36" customHeight="1">
      <c r="A131" s="157"/>
      <c r="B131" s="1307" t="s">
        <v>103</v>
      </c>
      <c r="C131" s="1307"/>
      <c r="D131" s="1448" t="s">
        <v>129</v>
      </c>
      <c r="E131" s="1448"/>
      <c r="F131" s="1448"/>
      <c r="G131" s="1448"/>
      <c r="H131" s="1448"/>
      <c r="I131" s="1448"/>
      <c r="J131" s="1448"/>
      <c r="K131" s="1448"/>
      <c r="L131" s="1448"/>
      <c r="M131" s="1448"/>
      <c r="N131" s="1448"/>
      <c r="O131" s="1448"/>
      <c r="P131" s="1448"/>
      <c r="Q131" s="1448"/>
      <c r="R131" s="1448"/>
      <c r="S131" s="1448"/>
      <c r="T131" s="1448"/>
      <c r="U131" s="1448"/>
      <c r="V131" s="1448"/>
      <c r="W131" s="1448"/>
      <c r="X131" s="1449"/>
      <c r="Y131" s="77"/>
    </row>
    <row r="132" spans="1:25" s="74" customFormat="1" ht="36" customHeight="1">
      <c r="A132" s="157"/>
      <c r="B132" s="1307"/>
      <c r="C132" s="1307"/>
      <c r="D132" s="1450" t="s">
        <v>130</v>
      </c>
      <c r="E132" s="1450"/>
      <c r="F132" s="1450"/>
      <c r="G132" s="1450"/>
      <c r="H132" s="1450"/>
      <c r="I132" s="1450"/>
      <c r="J132" s="1450"/>
      <c r="K132" s="1450"/>
      <c r="L132" s="1450"/>
      <c r="M132" s="1450"/>
      <c r="N132" s="1450"/>
      <c r="O132" s="1450"/>
      <c r="P132" s="1450"/>
      <c r="Q132" s="1450"/>
      <c r="R132" s="1450"/>
      <c r="S132" s="1450"/>
      <c r="T132" s="1450"/>
      <c r="U132" s="1450"/>
      <c r="V132" s="1450"/>
      <c r="W132" s="1450"/>
      <c r="X132" s="1441"/>
      <c r="Y132" s="77"/>
    </row>
    <row r="133" spans="1:25" s="74" customFormat="1" ht="21.75" customHeight="1">
      <c r="A133" s="157"/>
      <c r="B133" s="1307"/>
      <c r="C133" s="1307"/>
      <c r="D133" s="1426" t="s">
        <v>2017</v>
      </c>
      <c r="E133" s="1446"/>
      <c r="F133" s="1446"/>
      <c r="G133" s="1446"/>
      <c r="H133" s="1446"/>
      <c r="I133" s="1446"/>
      <c r="J133" s="1446"/>
      <c r="K133" s="1446"/>
      <c r="L133" s="1446"/>
      <c r="M133" s="1446"/>
      <c r="N133" s="1446"/>
      <c r="O133" s="1446"/>
      <c r="P133" s="1446"/>
      <c r="Q133" s="1446"/>
      <c r="R133" s="1446"/>
      <c r="S133" s="1446"/>
      <c r="T133" s="1446"/>
      <c r="U133" s="1446"/>
      <c r="V133" s="1446"/>
      <c r="W133" s="1446"/>
      <c r="X133" s="1447"/>
      <c r="Y133" s="77"/>
    </row>
    <row r="134" spans="1:25" s="74" customFormat="1" ht="46.5" customHeight="1">
      <c r="A134" s="139"/>
      <c r="B134" s="1307"/>
      <c r="C134" s="1307"/>
      <c r="D134" s="1451" t="s">
        <v>2018</v>
      </c>
      <c r="E134" s="1452"/>
      <c r="F134" s="1452"/>
      <c r="G134" s="1452"/>
      <c r="H134" s="1452"/>
      <c r="I134" s="1452"/>
      <c r="J134" s="1452"/>
      <c r="K134" s="1452"/>
      <c r="L134" s="1452"/>
      <c r="M134" s="1452"/>
      <c r="N134" s="1452"/>
      <c r="O134" s="1452"/>
      <c r="P134" s="1452"/>
      <c r="Q134" s="1452"/>
      <c r="R134" s="1452"/>
      <c r="S134" s="1452"/>
      <c r="T134" s="1452"/>
      <c r="U134" s="1452"/>
      <c r="V134" s="1452"/>
      <c r="W134" s="1452"/>
      <c r="X134" s="1453"/>
    </row>
    <row r="135" spans="1:25" s="74" customFormat="1" ht="18" customHeight="1">
      <c r="A135" s="139"/>
      <c r="B135" s="155" t="s">
        <v>131</v>
      </c>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row>
    <row r="136" spans="1:25" s="933" customFormat="1" ht="37.5" customHeight="1">
      <c r="A136" s="931"/>
      <c r="B136" s="932" t="s">
        <v>132</v>
      </c>
      <c r="C136" s="932"/>
      <c r="D136" s="932"/>
      <c r="E136" s="932"/>
      <c r="F136" s="932"/>
      <c r="G136" s="932"/>
      <c r="H136" s="932"/>
      <c r="I136" s="932"/>
      <c r="J136" s="932"/>
      <c r="K136" s="932"/>
      <c r="L136" s="932"/>
      <c r="M136" s="932"/>
      <c r="N136" s="932"/>
      <c r="O136" s="932"/>
      <c r="P136" s="932"/>
      <c r="Q136" s="932"/>
      <c r="R136" s="932"/>
      <c r="S136" s="932"/>
      <c r="T136" s="932"/>
      <c r="U136" s="932"/>
      <c r="V136" s="932"/>
      <c r="W136" s="932"/>
      <c r="X136" s="932"/>
    </row>
    <row r="137" spans="1:25" s="74" customFormat="1" ht="36" customHeight="1">
      <c r="A137" s="139"/>
      <c r="B137" s="1410" t="s">
        <v>133</v>
      </c>
      <c r="C137" s="1410"/>
      <c r="D137" s="1410"/>
      <c r="E137" s="1410"/>
      <c r="F137" s="1410"/>
      <c r="G137" s="1410"/>
      <c r="H137" s="1410"/>
      <c r="I137" s="1410"/>
      <c r="J137" s="1410"/>
      <c r="K137" s="1410"/>
      <c r="L137" s="1410"/>
      <c r="M137" s="1410"/>
      <c r="N137" s="1410"/>
      <c r="O137" s="1410"/>
      <c r="P137" s="1410"/>
      <c r="Q137" s="1410"/>
      <c r="R137" s="1410"/>
      <c r="S137" s="1410"/>
      <c r="T137" s="1410"/>
      <c r="U137" s="1410"/>
      <c r="V137" s="1410"/>
      <c r="W137" s="1410"/>
      <c r="X137" s="1410"/>
    </row>
    <row r="138" spans="1:25" s="74" customFormat="1" ht="18" customHeight="1">
      <c r="A138" s="139"/>
      <c r="B138" s="1343" t="s">
        <v>134</v>
      </c>
      <c r="C138" s="1343"/>
      <c r="D138" s="1422"/>
      <c r="E138" s="1422"/>
      <c r="F138" s="1422"/>
      <c r="G138" s="1422"/>
      <c r="H138" s="1422"/>
      <c r="I138" s="1422"/>
      <c r="J138" s="1422"/>
      <c r="K138" s="1422"/>
      <c r="L138" s="1422"/>
      <c r="M138" s="1422"/>
      <c r="N138" s="1343" t="s">
        <v>135</v>
      </c>
      <c r="O138" s="1343"/>
      <c r="P138" s="1343"/>
      <c r="Q138" s="1343"/>
      <c r="R138" s="1343"/>
      <c r="S138" s="1343"/>
      <c r="T138" s="1343"/>
      <c r="U138" s="1343"/>
      <c r="V138" s="1343"/>
      <c r="W138" s="1343"/>
      <c r="X138" s="158"/>
    </row>
    <row r="139" spans="1:25" s="74" customFormat="1" ht="36" customHeight="1">
      <c r="A139" s="139"/>
      <c r="B139" s="1307" t="s">
        <v>103</v>
      </c>
      <c r="C139" s="1307"/>
      <c r="D139" s="1441" t="s">
        <v>136</v>
      </c>
      <c r="E139" s="1442"/>
      <c r="F139" s="1442"/>
      <c r="G139" s="1442"/>
      <c r="H139" s="1442"/>
      <c r="I139" s="1442"/>
      <c r="J139" s="1442"/>
      <c r="K139" s="1442"/>
      <c r="L139" s="1443"/>
      <c r="M139" s="1443"/>
      <c r="N139" s="1444"/>
      <c r="O139" s="1444"/>
      <c r="P139" s="1444"/>
      <c r="Q139" s="1444"/>
      <c r="R139" s="1444"/>
      <c r="S139" s="1444"/>
      <c r="T139" s="1444"/>
      <c r="U139" s="1444"/>
      <c r="V139" s="1444"/>
      <c r="W139" s="1444"/>
      <c r="X139" s="138"/>
    </row>
    <row r="140" spans="1:25" s="74" customFormat="1" ht="36" customHeight="1">
      <c r="A140" s="139"/>
      <c r="B140" s="1307"/>
      <c r="C140" s="1307"/>
      <c r="D140" s="1441" t="s">
        <v>137</v>
      </c>
      <c r="E140" s="1442"/>
      <c r="F140" s="1442"/>
      <c r="G140" s="1442"/>
      <c r="H140" s="1442"/>
      <c r="I140" s="1442"/>
      <c r="J140" s="1442"/>
      <c r="K140" s="1442"/>
      <c r="L140" s="1443"/>
      <c r="M140" s="1443"/>
      <c r="N140" s="1445"/>
      <c r="O140" s="1445"/>
      <c r="P140" s="1445"/>
      <c r="Q140" s="1445"/>
      <c r="R140" s="1445"/>
      <c r="S140" s="1445"/>
      <c r="T140" s="1445"/>
      <c r="U140" s="1445"/>
      <c r="V140" s="1445"/>
      <c r="W140" s="1445"/>
      <c r="X140" s="138"/>
    </row>
    <row r="141" spans="1:25" s="74" customFormat="1" ht="36" customHeight="1">
      <c r="A141" s="139"/>
      <c r="B141" s="1307"/>
      <c r="C141" s="1307"/>
      <c r="D141" s="1441" t="s">
        <v>138</v>
      </c>
      <c r="E141" s="1442"/>
      <c r="F141" s="1442"/>
      <c r="G141" s="1442"/>
      <c r="H141" s="1442"/>
      <c r="I141" s="1442"/>
      <c r="J141" s="1442"/>
      <c r="K141" s="1442"/>
      <c r="L141" s="1443"/>
      <c r="M141" s="1443"/>
      <c r="N141" s="1445"/>
      <c r="O141" s="1445"/>
      <c r="P141" s="1445"/>
      <c r="Q141" s="1445"/>
      <c r="R141" s="1445"/>
      <c r="S141" s="1445"/>
      <c r="T141" s="1445"/>
      <c r="U141" s="1445"/>
      <c r="V141" s="1445"/>
      <c r="W141" s="1445"/>
      <c r="X141" s="138"/>
    </row>
    <row r="142" spans="1:25" s="74" customFormat="1" ht="36" customHeight="1">
      <c r="A142" s="139"/>
      <c r="B142" s="1307"/>
      <c r="C142" s="1307"/>
      <c r="D142" s="1441" t="s">
        <v>139</v>
      </c>
      <c r="E142" s="1442"/>
      <c r="F142" s="1442"/>
      <c r="G142" s="1442"/>
      <c r="H142" s="1442"/>
      <c r="I142" s="1442"/>
      <c r="J142" s="1442"/>
      <c r="K142" s="1442"/>
      <c r="L142" s="1443"/>
      <c r="M142" s="1443"/>
      <c r="N142" s="1444"/>
      <c r="O142" s="1444"/>
      <c r="P142" s="1444"/>
      <c r="Q142" s="1444"/>
      <c r="R142" s="1444"/>
      <c r="S142" s="1444"/>
      <c r="T142" s="1444"/>
      <c r="U142" s="1444"/>
      <c r="V142" s="1444"/>
      <c r="W142" s="1444"/>
      <c r="X142" s="138"/>
    </row>
    <row r="143" spans="1:25" s="74" customFormat="1" ht="36" customHeight="1">
      <c r="A143" s="139"/>
      <c r="B143" s="1307"/>
      <c r="C143" s="1307"/>
      <c r="D143" s="1441" t="s">
        <v>140</v>
      </c>
      <c r="E143" s="1442"/>
      <c r="F143" s="1442"/>
      <c r="G143" s="1442"/>
      <c r="H143" s="1442"/>
      <c r="I143" s="1442"/>
      <c r="J143" s="1442"/>
      <c r="K143" s="1442"/>
      <c r="L143" s="1443"/>
      <c r="M143" s="1443"/>
      <c r="N143" s="1445"/>
      <c r="O143" s="1445"/>
      <c r="P143" s="1445"/>
      <c r="Q143" s="1445"/>
      <c r="R143" s="1445"/>
      <c r="S143" s="1445"/>
      <c r="T143" s="1445"/>
      <c r="U143" s="1445"/>
      <c r="V143" s="1445"/>
      <c r="W143" s="1445"/>
      <c r="X143" s="138"/>
    </row>
    <row r="144" spans="1:25" s="74" customFormat="1" ht="36" customHeight="1">
      <c r="A144" s="139"/>
      <c r="B144" s="1307"/>
      <c r="C144" s="1307"/>
      <c r="D144" s="1441" t="s">
        <v>141</v>
      </c>
      <c r="E144" s="1442"/>
      <c r="F144" s="1442"/>
      <c r="G144" s="1442"/>
      <c r="H144" s="1442"/>
      <c r="I144" s="1442"/>
      <c r="J144" s="1442"/>
      <c r="K144" s="1442"/>
      <c r="L144" s="1443"/>
      <c r="M144" s="1443"/>
      <c r="N144" s="1445"/>
      <c r="O144" s="1445"/>
      <c r="P144" s="1445"/>
      <c r="Q144" s="1445"/>
      <c r="R144" s="1445"/>
      <c r="S144" s="1445"/>
      <c r="T144" s="1445"/>
      <c r="U144" s="1445"/>
      <c r="V144" s="1445"/>
      <c r="W144" s="1445"/>
      <c r="X144" s="138"/>
    </row>
    <row r="145" spans="1:24" s="74" customFormat="1" ht="36" customHeight="1">
      <c r="A145" s="139"/>
      <c r="B145" s="1307"/>
      <c r="C145" s="1307"/>
      <c r="D145" s="1441" t="s">
        <v>142</v>
      </c>
      <c r="E145" s="1442"/>
      <c r="F145" s="1442"/>
      <c r="G145" s="1442"/>
      <c r="H145" s="1442"/>
      <c r="I145" s="1442"/>
      <c r="J145" s="1442"/>
      <c r="K145" s="1442"/>
      <c r="L145" s="1443"/>
      <c r="M145" s="1443"/>
      <c r="N145" s="1445"/>
      <c r="O145" s="1445"/>
      <c r="P145" s="1445"/>
      <c r="Q145" s="1445"/>
      <c r="R145" s="1445"/>
      <c r="S145" s="1445"/>
      <c r="T145" s="1445"/>
      <c r="U145" s="1445"/>
      <c r="V145" s="1445"/>
      <c r="W145" s="1445"/>
      <c r="X145" s="138"/>
    </row>
    <row r="146" spans="1:24" s="74" customFormat="1" ht="36" customHeight="1">
      <c r="A146" s="139"/>
      <c r="B146" s="1307" t="s">
        <v>103</v>
      </c>
      <c r="C146" s="1307"/>
      <c r="D146" s="1441" t="s">
        <v>143</v>
      </c>
      <c r="E146" s="1442"/>
      <c r="F146" s="1442"/>
      <c r="G146" s="1442"/>
      <c r="H146" s="1442"/>
      <c r="I146" s="1442"/>
      <c r="J146" s="1442"/>
      <c r="K146" s="1442"/>
      <c r="L146" s="1443"/>
      <c r="M146" s="1443"/>
      <c r="N146" s="1444" t="s">
        <v>427</v>
      </c>
      <c r="O146" s="1444"/>
      <c r="P146" s="1444"/>
      <c r="Q146" s="1444"/>
      <c r="R146" s="1444"/>
      <c r="S146" s="1444"/>
      <c r="T146" s="1444"/>
      <c r="U146" s="1444"/>
      <c r="V146" s="1444"/>
      <c r="W146" s="1444"/>
      <c r="X146" s="138"/>
    </row>
    <row r="147" spans="1:24" s="74" customFormat="1" ht="36" customHeight="1">
      <c r="A147" s="139"/>
      <c r="B147" s="1307"/>
      <c r="C147" s="1307"/>
      <c r="D147" s="1441" t="s">
        <v>144</v>
      </c>
      <c r="E147" s="1442"/>
      <c r="F147" s="1442"/>
      <c r="G147" s="1442"/>
      <c r="H147" s="1442"/>
      <c r="I147" s="1442"/>
      <c r="J147" s="1442"/>
      <c r="K147" s="1442"/>
      <c r="L147" s="1443"/>
      <c r="M147" s="1443"/>
      <c r="N147" s="1445"/>
      <c r="O147" s="1445"/>
      <c r="P147" s="1445"/>
      <c r="Q147" s="1445"/>
      <c r="R147" s="1445"/>
      <c r="S147" s="1445"/>
      <c r="T147" s="1445"/>
      <c r="U147" s="1445"/>
      <c r="V147" s="1445"/>
      <c r="W147" s="1445"/>
      <c r="X147" s="138"/>
    </row>
    <row r="148" spans="1:24" s="74" customFormat="1" ht="21" customHeight="1">
      <c r="A148" s="139"/>
      <c r="B148" s="1433"/>
      <c r="C148" s="1434"/>
      <c r="D148" s="1424" t="s">
        <v>2020</v>
      </c>
      <c r="E148" s="1425"/>
      <c r="F148" s="1425"/>
      <c r="G148" s="1425"/>
      <c r="H148" s="1425"/>
      <c r="I148" s="1425"/>
      <c r="J148" s="1425"/>
      <c r="K148" s="1425"/>
      <c r="L148" s="1426"/>
      <c r="M148" s="1426"/>
      <c r="N148" s="1427" t="s">
        <v>2021</v>
      </c>
      <c r="O148" s="1428"/>
      <c r="P148" s="1428"/>
      <c r="Q148" s="1428"/>
      <c r="R148" s="1428"/>
      <c r="S148" s="1428"/>
      <c r="T148" s="1428"/>
      <c r="U148" s="1428"/>
      <c r="V148" s="1428"/>
      <c r="W148" s="1428"/>
      <c r="X148" s="138"/>
    </row>
    <row r="149" spans="1:24" s="74" customFormat="1" ht="54" customHeight="1">
      <c r="A149" s="139"/>
      <c r="B149" s="1435"/>
      <c r="C149" s="1436"/>
      <c r="D149" s="1437" t="s">
        <v>2019</v>
      </c>
      <c r="E149" s="1438"/>
      <c r="F149" s="1438"/>
      <c r="G149" s="1438"/>
      <c r="H149" s="1438"/>
      <c r="I149" s="1438"/>
      <c r="J149" s="1438"/>
      <c r="K149" s="1438"/>
      <c r="L149" s="1439"/>
      <c r="M149" s="1439"/>
      <c r="N149" s="1440"/>
      <c r="O149" s="1440"/>
      <c r="P149" s="1440"/>
      <c r="Q149" s="1440"/>
      <c r="R149" s="1440"/>
      <c r="S149" s="1440"/>
      <c r="T149" s="1440"/>
      <c r="U149" s="1440"/>
      <c r="V149" s="1440"/>
      <c r="W149" s="1440"/>
      <c r="X149" s="138"/>
    </row>
    <row r="150" spans="1:24" s="74" customFormat="1" ht="18" customHeight="1">
      <c r="A150" s="139"/>
      <c r="B150" s="155" t="s">
        <v>145</v>
      </c>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row>
    <row r="151" spans="1:24" s="74" customFormat="1" ht="18" customHeight="1">
      <c r="A151" s="139"/>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row>
    <row r="152" spans="1:24" s="74" customFormat="1" ht="18" customHeight="1">
      <c r="A152" s="139" t="s">
        <v>408</v>
      </c>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row>
    <row r="153" spans="1:24" s="74" customFormat="1" ht="18" customHeight="1">
      <c r="A153" s="139" t="s">
        <v>146</v>
      </c>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row>
    <row r="154" spans="1:24" s="74" customFormat="1" ht="45.75" customHeight="1" thickBot="1">
      <c r="A154" s="139"/>
      <c r="B154" s="1410" t="s">
        <v>147</v>
      </c>
      <c r="C154" s="1410"/>
      <c r="D154" s="1410"/>
      <c r="E154" s="1410"/>
      <c r="F154" s="1410"/>
      <c r="G154" s="1410"/>
      <c r="H154" s="1410"/>
      <c r="I154" s="1410"/>
      <c r="J154" s="1410"/>
      <c r="K154" s="1410"/>
      <c r="L154" s="1410"/>
      <c r="M154" s="1410"/>
      <c r="N154" s="1410"/>
      <c r="O154" s="1410"/>
      <c r="P154" s="1410"/>
      <c r="Q154" s="1410"/>
      <c r="R154" s="1410"/>
      <c r="S154" s="1410"/>
      <c r="T154" s="1410"/>
      <c r="U154" s="1410"/>
      <c r="V154" s="1410"/>
      <c r="W154" s="1410"/>
      <c r="X154" s="1410"/>
    </row>
    <row r="155" spans="1:24" s="76" customFormat="1" ht="36" customHeight="1" thickBot="1">
      <c r="A155" s="1431" t="s">
        <v>1561</v>
      </c>
      <c r="B155" s="1432"/>
      <c r="C155" s="1429" t="s">
        <v>412</v>
      </c>
      <c r="D155" s="1429"/>
      <c r="E155" s="1429"/>
      <c r="F155" s="1429"/>
      <c r="G155" s="1429"/>
      <c r="H155" s="1429"/>
      <c r="I155" s="1429"/>
      <c r="J155" s="1429"/>
      <c r="K155" s="1429"/>
      <c r="L155" s="1429"/>
      <c r="M155" s="1429"/>
      <c r="N155" s="1429"/>
      <c r="O155" s="1429"/>
      <c r="P155" s="1429"/>
      <c r="Q155" s="1429"/>
      <c r="R155" s="1429"/>
      <c r="S155" s="1429"/>
      <c r="T155" s="1429"/>
      <c r="U155" s="1429"/>
      <c r="V155" s="1429"/>
      <c r="W155" s="1429"/>
      <c r="X155" s="1429"/>
    </row>
    <row r="156" spans="1:24" s="74" customFormat="1" ht="18" customHeight="1">
      <c r="A156" s="1430" t="s">
        <v>102</v>
      </c>
      <c r="B156" s="1430"/>
      <c r="C156" s="1422" t="s">
        <v>148</v>
      </c>
      <c r="D156" s="1422"/>
      <c r="E156" s="1422"/>
      <c r="F156" s="1422"/>
      <c r="G156" s="1422"/>
      <c r="H156" s="1422"/>
      <c r="I156" s="1422"/>
      <c r="J156" s="1422"/>
      <c r="K156" s="1422"/>
      <c r="L156" s="1422"/>
      <c r="M156" s="1422"/>
      <c r="N156" s="1422"/>
      <c r="O156" s="1422"/>
      <c r="P156" s="1422"/>
      <c r="Q156" s="1422"/>
      <c r="R156" s="1422"/>
      <c r="S156" s="1422"/>
      <c r="T156" s="1422"/>
      <c r="U156" s="1422"/>
      <c r="V156" s="1422"/>
      <c r="W156" s="1422"/>
      <c r="X156" s="1422"/>
    </row>
    <row r="157" spans="1:24" s="74" customFormat="1" ht="36" customHeight="1">
      <c r="A157" s="1307" t="s">
        <v>103</v>
      </c>
      <c r="B157" s="1307"/>
      <c r="C157" s="1308" t="s">
        <v>149</v>
      </c>
      <c r="D157" s="1309"/>
      <c r="E157" s="1309"/>
      <c r="F157" s="1309"/>
      <c r="G157" s="1309"/>
      <c r="H157" s="1309"/>
      <c r="I157" s="1309"/>
      <c r="J157" s="1309"/>
      <c r="K157" s="1309"/>
      <c r="L157" s="1309"/>
      <c r="M157" s="1309"/>
      <c r="N157" s="1309"/>
      <c r="O157" s="1309"/>
      <c r="P157" s="1309"/>
      <c r="Q157" s="1309"/>
      <c r="R157" s="1309"/>
      <c r="S157" s="1309"/>
      <c r="T157" s="1309"/>
      <c r="U157" s="1309"/>
      <c r="V157" s="1309"/>
      <c r="W157" s="1309"/>
      <c r="X157" s="1309"/>
    </row>
    <row r="158" spans="1:24" s="74" customFormat="1" ht="36" customHeight="1">
      <c r="A158" s="1307"/>
      <c r="B158" s="1307"/>
      <c r="C158" s="1322" t="s">
        <v>902</v>
      </c>
      <c r="D158" s="1323"/>
      <c r="E158" s="1323"/>
      <c r="F158" s="1323"/>
      <c r="G158" s="1323"/>
      <c r="H158" s="1323"/>
      <c r="I158" s="1323"/>
      <c r="J158" s="1323"/>
      <c r="K158" s="1323"/>
      <c r="L158" s="1323"/>
      <c r="M158" s="1323"/>
      <c r="N158" s="1323"/>
      <c r="O158" s="1323"/>
      <c r="P158" s="1323"/>
      <c r="Q158" s="1323"/>
      <c r="R158" s="1323"/>
      <c r="S158" s="1323"/>
      <c r="T158" s="1323"/>
      <c r="U158" s="1323"/>
      <c r="V158" s="1323"/>
      <c r="W158" s="1323"/>
      <c r="X158" s="1323"/>
    </row>
    <row r="159" spans="1:24" s="74" customFormat="1" ht="36" customHeight="1">
      <c r="A159" s="1307"/>
      <c r="B159" s="1307"/>
      <c r="C159" s="1308" t="s">
        <v>380</v>
      </c>
      <c r="D159" s="1309"/>
      <c r="E159" s="1309"/>
      <c r="F159" s="1309"/>
      <c r="G159" s="1309"/>
      <c r="H159" s="1309"/>
      <c r="I159" s="1309"/>
      <c r="J159" s="1309"/>
      <c r="K159" s="1309"/>
      <c r="L159" s="1309"/>
      <c r="M159" s="1309"/>
      <c r="N159" s="1309"/>
      <c r="O159" s="1309"/>
      <c r="P159" s="1309"/>
      <c r="Q159" s="1309"/>
      <c r="R159" s="1309"/>
      <c r="S159" s="1309"/>
      <c r="T159" s="1309"/>
      <c r="U159" s="1309"/>
      <c r="V159" s="1309"/>
      <c r="W159" s="1309"/>
      <c r="X159" s="1309"/>
    </row>
    <row r="160" spans="1:24" s="74" customFormat="1" ht="36" customHeight="1">
      <c r="A160" s="1307"/>
      <c r="B160" s="1307"/>
      <c r="C160" s="1308" t="s">
        <v>381</v>
      </c>
      <c r="D160" s="1309"/>
      <c r="E160" s="1309"/>
      <c r="F160" s="1309"/>
      <c r="G160" s="1309"/>
      <c r="H160" s="1309"/>
      <c r="I160" s="1309"/>
      <c r="J160" s="1309"/>
      <c r="K160" s="1309"/>
      <c r="L160" s="1309"/>
      <c r="M160" s="1309"/>
      <c r="N160" s="1309"/>
      <c r="O160" s="1309"/>
      <c r="P160" s="1309"/>
      <c r="Q160" s="1309"/>
      <c r="R160" s="1309"/>
      <c r="S160" s="1309"/>
      <c r="T160" s="1309"/>
      <c r="U160" s="1309"/>
      <c r="V160" s="1309"/>
      <c r="W160" s="1309"/>
      <c r="X160" s="1309"/>
    </row>
    <row r="161" spans="1:24" s="74" customFormat="1" ht="36" customHeight="1">
      <c r="A161" s="1307"/>
      <c r="B161" s="1307"/>
      <c r="C161" s="1308" t="s">
        <v>382</v>
      </c>
      <c r="D161" s="1309"/>
      <c r="E161" s="1309"/>
      <c r="F161" s="1309"/>
      <c r="G161" s="1309"/>
      <c r="H161" s="1309"/>
      <c r="I161" s="1309"/>
      <c r="J161" s="1309"/>
      <c r="K161" s="1309"/>
      <c r="L161" s="1309"/>
      <c r="M161" s="1309"/>
      <c r="N161" s="1309"/>
      <c r="O161" s="1309"/>
      <c r="P161" s="1309"/>
      <c r="Q161" s="1309"/>
      <c r="R161" s="1309"/>
      <c r="S161" s="1309"/>
      <c r="T161" s="1309"/>
      <c r="U161" s="1309"/>
      <c r="V161" s="1309"/>
      <c r="W161" s="1309"/>
      <c r="X161" s="1309"/>
    </row>
    <row r="162" spans="1:24" s="74" customFormat="1" ht="36" customHeight="1">
      <c r="A162" s="1307"/>
      <c r="B162" s="1307"/>
      <c r="C162" s="1308" t="s">
        <v>903</v>
      </c>
      <c r="D162" s="1309"/>
      <c r="E162" s="1309"/>
      <c r="F162" s="1309"/>
      <c r="G162" s="1309"/>
      <c r="H162" s="1309"/>
      <c r="I162" s="1309"/>
      <c r="J162" s="1309"/>
      <c r="K162" s="1309"/>
      <c r="L162" s="1309"/>
      <c r="M162" s="1309"/>
      <c r="N162" s="1309"/>
      <c r="O162" s="1309"/>
      <c r="P162" s="1309"/>
      <c r="Q162" s="1309"/>
      <c r="R162" s="1309"/>
      <c r="S162" s="1309"/>
      <c r="T162" s="1309"/>
      <c r="U162" s="1309"/>
      <c r="V162" s="1309"/>
      <c r="W162" s="1309"/>
      <c r="X162" s="1309"/>
    </row>
    <row r="163" spans="1:24" s="74" customFormat="1" ht="39.6" customHeight="1">
      <c r="A163" s="1307"/>
      <c r="B163" s="1307"/>
      <c r="C163" s="1308" t="s">
        <v>904</v>
      </c>
      <c r="D163" s="1309"/>
      <c r="E163" s="1309"/>
      <c r="F163" s="1309"/>
      <c r="G163" s="1309"/>
      <c r="H163" s="1309"/>
      <c r="I163" s="1309"/>
      <c r="J163" s="1309"/>
      <c r="K163" s="1309"/>
      <c r="L163" s="1309"/>
      <c r="M163" s="1309"/>
      <c r="N163" s="1309"/>
      <c r="O163" s="1309"/>
      <c r="P163" s="1309"/>
      <c r="Q163" s="1309"/>
      <c r="R163" s="1309"/>
      <c r="S163" s="1309"/>
      <c r="T163" s="1309"/>
      <c r="U163" s="1309"/>
      <c r="V163" s="1309"/>
      <c r="W163" s="1309"/>
      <c r="X163" s="1309"/>
    </row>
    <row r="164" spans="1:24" s="74" customFormat="1" ht="36" customHeight="1">
      <c r="A164" s="1307"/>
      <c r="B164" s="1307"/>
      <c r="C164" s="1308" t="s">
        <v>905</v>
      </c>
      <c r="D164" s="1309"/>
      <c r="E164" s="1309"/>
      <c r="F164" s="1309"/>
      <c r="G164" s="1309"/>
      <c r="H164" s="1309"/>
      <c r="I164" s="1309"/>
      <c r="J164" s="1309"/>
      <c r="K164" s="1309"/>
      <c r="L164" s="1309"/>
      <c r="M164" s="1309"/>
      <c r="N164" s="1309"/>
      <c r="O164" s="1309"/>
      <c r="P164" s="1309"/>
      <c r="Q164" s="1309"/>
      <c r="R164" s="1309"/>
      <c r="S164" s="1309"/>
      <c r="T164" s="1309"/>
      <c r="U164" s="1309"/>
      <c r="V164" s="1309"/>
      <c r="W164" s="1309"/>
      <c r="X164" s="1309"/>
    </row>
    <row r="165" spans="1:24" s="74" customFormat="1" ht="36" customHeight="1">
      <c r="A165" s="1307"/>
      <c r="B165" s="1307"/>
      <c r="C165" s="1322" t="s">
        <v>906</v>
      </c>
      <c r="D165" s="1323"/>
      <c r="E165" s="1323"/>
      <c r="F165" s="1323"/>
      <c r="G165" s="1323"/>
      <c r="H165" s="1323"/>
      <c r="I165" s="1323"/>
      <c r="J165" s="1323"/>
      <c r="K165" s="1323"/>
      <c r="L165" s="1323"/>
      <c r="M165" s="1323"/>
      <c r="N165" s="1323"/>
      <c r="O165" s="1323"/>
      <c r="P165" s="1323"/>
      <c r="Q165" s="1323"/>
      <c r="R165" s="1323"/>
      <c r="S165" s="1323"/>
      <c r="T165" s="1323"/>
      <c r="U165" s="1323"/>
      <c r="V165" s="1323"/>
      <c r="W165" s="1323"/>
      <c r="X165" s="1323"/>
    </row>
    <row r="166" spans="1:24" s="74" customFormat="1" ht="18" customHeight="1">
      <c r="A166" s="139"/>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row>
    <row r="167" spans="1:24" s="74" customFormat="1" ht="18" customHeight="1">
      <c r="A167" s="139" t="s">
        <v>150</v>
      </c>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row>
    <row r="168" spans="1:24" s="74" customFormat="1" ht="18" customHeight="1">
      <c r="A168" s="1381" t="s">
        <v>148</v>
      </c>
      <c r="B168" s="1381"/>
      <c r="C168" s="1381"/>
      <c r="D168" s="1381"/>
      <c r="E168" s="1381"/>
      <c r="F168" s="1381"/>
      <c r="G168" s="1381"/>
      <c r="H168" s="1381"/>
      <c r="I168" s="1381"/>
      <c r="J168" s="1381"/>
      <c r="K168" s="1381"/>
      <c r="L168" s="1381"/>
      <c r="M168" s="1381"/>
      <c r="N168" s="1381"/>
      <c r="O168" s="1381"/>
      <c r="P168" s="1381"/>
      <c r="Q168" s="1381"/>
      <c r="R168" s="1381"/>
      <c r="S168" s="1381"/>
      <c r="T168" s="1381"/>
      <c r="U168" s="1381"/>
      <c r="V168" s="1381"/>
      <c r="W168" s="1381"/>
      <c r="X168" s="1381"/>
    </row>
    <row r="169" spans="1:24" s="74" customFormat="1" ht="18" customHeight="1">
      <c r="A169" s="1618" t="s">
        <v>151</v>
      </c>
      <c r="B169" s="1618"/>
      <c r="C169" s="1618"/>
      <c r="D169" s="1579" t="s">
        <v>344</v>
      </c>
      <c r="E169" s="1580"/>
      <c r="F169" s="1580"/>
      <c r="G169" s="159"/>
      <c r="H169" s="1594" t="s">
        <v>103</v>
      </c>
      <c r="I169" s="1307"/>
      <c r="J169" s="1579" t="s">
        <v>345</v>
      </c>
      <c r="K169" s="1580"/>
      <c r="L169" s="1580"/>
      <c r="M169" s="1580"/>
      <c r="N169" s="1594" t="s">
        <v>103</v>
      </c>
      <c r="O169" s="1307"/>
      <c r="P169" s="1579" t="s">
        <v>1948</v>
      </c>
      <c r="Q169" s="1580"/>
      <c r="R169" s="1580"/>
      <c r="S169" s="1595"/>
      <c r="T169" s="1595"/>
      <c r="U169" s="1595"/>
      <c r="V169" s="1595"/>
      <c r="W169" s="1595"/>
      <c r="X169" s="732" t="s">
        <v>348</v>
      </c>
    </row>
    <row r="170" spans="1:24" s="74" customFormat="1" ht="18" customHeight="1">
      <c r="A170" s="1618" t="s">
        <v>152</v>
      </c>
      <c r="B170" s="1618"/>
      <c r="C170" s="1618"/>
      <c r="D170" s="1579" t="s">
        <v>346</v>
      </c>
      <c r="E170" s="1580"/>
      <c r="F170" s="1580"/>
      <c r="G170" s="159"/>
      <c r="H170" s="1594" t="s">
        <v>103</v>
      </c>
      <c r="I170" s="1307"/>
      <c r="J170" s="1579" t="s">
        <v>345</v>
      </c>
      <c r="K170" s="1580"/>
      <c r="L170" s="1580"/>
      <c r="M170" s="1580"/>
      <c r="N170" s="1594"/>
      <c r="O170" s="1307"/>
      <c r="P170" s="1579" t="s">
        <v>1948</v>
      </c>
      <c r="Q170" s="1580"/>
      <c r="R170" s="1580"/>
      <c r="S170" s="1595"/>
      <c r="T170" s="1595"/>
      <c r="U170" s="1595"/>
      <c r="V170" s="1595"/>
      <c r="W170" s="1595"/>
      <c r="X170" s="732" t="s">
        <v>348</v>
      </c>
    </row>
    <row r="171" spans="1:24" s="74" customFormat="1" ht="18" customHeight="1">
      <c r="A171" s="1618" t="s">
        <v>153</v>
      </c>
      <c r="B171" s="1618"/>
      <c r="C171" s="1618"/>
      <c r="D171" s="1444" t="s">
        <v>354</v>
      </c>
      <c r="E171" s="1444"/>
      <c r="F171" s="1444"/>
      <c r="G171" s="1444"/>
      <c r="H171" s="1444"/>
      <c r="I171" s="1444"/>
      <c r="J171" s="1444"/>
      <c r="K171" s="1444"/>
      <c r="L171" s="1444"/>
      <c r="M171" s="1444"/>
      <c r="N171" s="1444"/>
      <c r="O171" s="1444"/>
      <c r="P171" s="1444"/>
      <c r="Q171" s="1444"/>
      <c r="R171" s="1444"/>
      <c r="S171" s="1444"/>
      <c r="T171" s="1444"/>
      <c r="U171" s="1444"/>
      <c r="V171" s="1444"/>
      <c r="W171" s="1444"/>
      <c r="X171" s="1444"/>
    </row>
    <row r="172" spans="1:24" s="74" customFormat="1" ht="18" customHeight="1">
      <c r="A172" s="139"/>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row>
    <row r="173" spans="1:24" s="74" customFormat="1" ht="18" customHeight="1">
      <c r="A173" s="139"/>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row>
    <row r="174" spans="1:24" s="74" customFormat="1" ht="18" customHeight="1">
      <c r="A174" s="139" t="s">
        <v>154</v>
      </c>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row>
    <row r="175" spans="1:24" s="74" customFormat="1" ht="18" customHeight="1">
      <c r="A175" s="139"/>
      <c r="B175" s="138" t="s">
        <v>155</v>
      </c>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row>
    <row r="176" spans="1:24" s="74" customFormat="1" ht="18" customHeight="1">
      <c r="A176" s="1306" t="s">
        <v>102</v>
      </c>
      <c r="B176" s="1306"/>
      <c r="C176" s="1422" t="s">
        <v>148</v>
      </c>
      <c r="D176" s="1422"/>
      <c r="E176" s="1422"/>
      <c r="F176" s="1422"/>
      <c r="G176" s="1422"/>
      <c r="H176" s="1422"/>
      <c r="I176" s="1422"/>
      <c r="J176" s="1422"/>
      <c r="K176" s="1422"/>
      <c r="L176" s="1422"/>
      <c r="M176" s="1422"/>
      <c r="N176" s="1422"/>
      <c r="O176" s="1422"/>
      <c r="P176" s="1422"/>
      <c r="Q176" s="1422"/>
      <c r="R176" s="1422"/>
      <c r="S176" s="1422"/>
      <c r="T176" s="1422"/>
      <c r="U176" s="1422"/>
      <c r="V176" s="1422"/>
      <c r="W176" s="1422"/>
      <c r="X176" s="1422"/>
    </row>
    <row r="177" spans="1:24" s="74" customFormat="1" ht="36" customHeight="1">
      <c r="A177" s="1307" t="s">
        <v>103</v>
      </c>
      <c r="B177" s="1307"/>
      <c r="C177" s="1308" t="s">
        <v>156</v>
      </c>
      <c r="D177" s="1309"/>
      <c r="E177" s="1309"/>
      <c r="F177" s="1309"/>
      <c r="G177" s="1309"/>
      <c r="H177" s="1309"/>
      <c r="I177" s="1309"/>
      <c r="J177" s="1309"/>
      <c r="K177" s="1309"/>
      <c r="L177" s="1309"/>
      <c r="M177" s="1309"/>
      <c r="N177" s="1309"/>
      <c r="O177" s="1309"/>
      <c r="P177" s="1309"/>
      <c r="Q177" s="1309"/>
      <c r="R177" s="1309"/>
      <c r="S177" s="1309"/>
      <c r="T177" s="1309"/>
      <c r="U177" s="1309"/>
      <c r="V177" s="1309"/>
      <c r="W177" s="1309"/>
      <c r="X177" s="1309"/>
    </row>
    <row r="178" spans="1:24" s="74" customFormat="1" ht="36" customHeight="1">
      <c r="A178" s="1307"/>
      <c r="B178" s="1307"/>
      <c r="C178" s="1322" t="s">
        <v>383</v>
      </c>
      <c r="D178" s="1323"/>
      <c r="E178" s="1323"/>
      <c r="F178" s="1323"/>
      <c r="G178" s="1323"/>
      <c r="H178" s="1323"/>
      <c r="I178" s="1323"/>
      <c r="J178" s="1323"/>
      <c r="K178" s="1323"/>
      <c r="L178" s="1323"/>
      <c r="M178" s="1323"/>
      <c r="N178" s="1323"/>
      <c r="O178" s="1323"/>
      <c r="P178" s="1323"/>
      <c r="Q178" s="1323"/>
      <c r="R178" s="1323"/>
      <c r="S178" s="1323"/>
      <c r="T178" s="1323"/>
      <c r="U178" s="1323"/>
      <c r="V178" s="1323"/>
      <c r="W178" s="1323"/>
      <c r="X178" s="1323"/>
    </row>
    <row r="179" spans="1:24" s="74" customFormat="1" ht="36" customHeight="1">
      <c r="A179" s="1307"/>
      <c r="B179" s="1307"/>
      <c r="C179" s="1322" t="s">
        <v>385</v>
      </c>
      <c r="D179" s="1323"/>
      <c r="E179" s="1323"/>
      <c r="F179" s="1323"/>
      <c r="G179" s="1323"/>
      <c r="H179" s="1323"/>
      <c r="I179" s="1323"/>
      <c r="J179" s="1323"/>
      <c r="K179" s="1323"/>
      <c r="L179" s="1323"/>
      <c r="M179" s="1323"/>
      <c r="N179" s="1323"/>
      <c r="O179" s="1323"/>
      <c r="P179" s="1323"/>
      <c r="Q179" s="1323"/>
      <c r="R179" s="1323"/>
      <c r="S179" s="1323"/>
      <c r="T179" s="1323"/>
      <c r="U179" s="1323"/>
      <c r="V179" s="1323"/>
      <c r="W179" s="1323"/>
      <c r="X179" s="1323"/>
    </row>
    <row r="180" spans="1:24" s="74" customFormat="1" ht="36" customHeight="1">
      <c r="A180" s="1307" t="s">
        <v>103</v>
      </c>
      <c r="B180" s="1307"/>
      <c r="C180" s="1322" t="s">
        <v>386</v>
      </c>
      <c r="D180" s="1323"/>
      <c r="E180" s="1323"/>
      <c r="F180" s="1323"/>
      <c r="G180" s="1323"/>
      <c r="H180" s="1323"/>
      <c r="I180" s="1323"/>
      <c r="J180" s="1323"/>
      <c r="K180" s="1323"/>
      <c r="L180" s="1323"/>
      <c r="M180" s="1323"/>
      <c r="N180" s="1323"/>
      <c r="O180" s="1323"/>
      <c r="P180" s="1323"/>
      <c r="Q180" s="1323"/>
      <c r="R180" s="1323"/>
      <c r="S180" s="1323"/>
      <c r="T180" s="1323"/>
      <c r="U180" s="1323"/>
      <c r="V180" s="1323"/>
      <c r="W180" s="1323"/>
      <c r="X180" s="1323"/>
    </row>
    <row r="181" spans="1:24" s="74" customFormat="1" ht="36" customHeight="1">
      <c r="A181" s="1307"/>
      <c r="B181" s="1307"/>
      <c r="C181" s="1322" t="s">
        <v>387</v>
      </c>
      <c r="D181" s="1323"/>
      <c r="E181" s="1323"/>
      <c r="F181" s="1323"/>
      <c r="G181" s="1323"/>
      <c r="H181" s="1323"/>
      <c r="I181" s="1323"/>
      <c r="J181" s="1323"/>
      <c r="K181" s="1323"/>
      <c r="L181" s="1323"/>
      <c r="M181" s="1323"/>
      <c r="N181" s="1323"/>
      <c r="O181" s="1323"/>
      <c r="P181" s="1323"/>
      <c r="Q181" s="1323"/>
      <c r="R181" s="1323"/>
      <c r="S181" s="1323"/>
      <c r="T181" s="1323"/>
      <c r="U181" s="1323"/>
      <c r="V181" s="1323"/>
      <c r="W181" s="1323"/>
      <c r="X181" s="1323"/>
    </row>
    <row r="182" spans="1:24" s="74" customFormat="1" ht="36" customHeight="1">
      <c r="A182" s="1307"/>
      <c r="B182" s="1307"/>
      <c r="C182" s="1322" t="s">
        <v>388</v>
      </c>
      <c r="D182" s="1323"/>
      <c r="E182" s="1323"/>
      <c r="F182" s="1323"/>
      <c r="G182" s="1323"/>
      <c r="H182" s="1323"/>
      <c r="I182" s="1323"/>
      <c r="J182" s="1323"/>
      <c r="K182" s="1323"/>
      <c r="L182" s="1323"/>
      <c r="M182" s="1323"/>
      <c r="N182" s="1323"/>
      <c r="O182" s="1323"/>
      <c r="P182" s="1323"/>
      <c r="Q182" s="1323"/>
      <c r="R182" s="1323"/>
      <c r="S182" s="1323"/>
      <c r="T182" s="1323"/>
      <c r="U182" s="1323"/>
      <c r="V182" s="1323"/>
      <c r="W182" s="1323"/>
      <c r="X182" s="1323"/>
    </row>
    <row r="183" spans="1:24" s="74" customFormat="1" ht="36" customHeight="1">
      <c r="A183" s="1307" t="s">
        <v>103</v>
      </c>
      <c r="B183" s="1307"/>
      <c r="C183" s="1322" t="s">
        <v>389</v>
      </c>
      <c r="D183" s="1323"/>
      <c r="E183" s="1323"/>
      <c r="F183" s="1323"/>
      <c r="G183" s="1323"/>
      <c r="H183" s="1323"/>
      <c r="I183" s="1323"/>
      <c r="J183" s="1323"/>
      <c r="K183" s="1323"/>
      <c r="L183" s="1323"/>
      <c r="M183" s="1323"/>
      <c r="N183" s="1323"/>
      <c r="O183" s="1323"/>
      <c r="P183" s="1323"/>
      <c r="Q183" s="1323"/>
      <c r="R183" s="1323"/>
      <c r="S183" s="1323"/>
      <c r="T183" s="1323"/>
      <c r="U183" s="1323"/>
      <c r="V183" s="1323"/>
      <c r="W183" s="1323"/>
      <c r="X183" s="1323"/>
    </row>
    <row r="184" spans="1:24" s="74" customFormat="1" ht="36" customHeight="1">
      <c r="A184" s="1307"/>
      <c r="B184" s="1307"/>
      <c r="C184" s="1322" t="s">
        <v>390</v>
      </c>
      <c r="D184" s="1323"/>
      <c r="E184" s="1323"/>
      <c r="F184" s="1323"/>
      <c r="G184" s="1323"/>
      <c r="H184" s="1323"/>
      <c r="I184" s="1323"/>
      <c r="J184" s="1323"/>
      <c r="K184" s="1323"/>
      <c r="L184" s="1323"/>
      <c r="M184" s="1323"/>
      <c r="N184" s="1323"/>
      <c r="O184" s="1323"/>
      <c r="P184" s="1323"/>
      <c r="Q184" s="1323"/>
      <c r="R184" s="1323"/>
      <c r="S184" s="1323"/>
      <c r="T184" s="1323"/>
      <c r="U184" s="1323"/>
      <c r="V184" s="1323"/>
      <c r="W184" s="1323"/>
      <c r="X184" s="1323"/>
    </row>
    <row r="185" spans="1:24" s="74" customFormat="1" ht="36" customHeight="1">
      <c r="A185" s="1307" t="s">
        <v>103</v>
      </c>
      <c r="B185" s="1307"/>
      <c r="C185" s="1322" t="s">
        <v>384</v>
      </c>
      <c r="D185" s="1323"/>
      <c r="E185" s="1323"/>
      <c r="F185" s="1323"/>
      <c r="G185" s="1323"/>
      <c r="H185" s="1323"/>
      <c r="I185" s="1323"/>
      <c r="J185" s="1323"/>
      <c r="K185" s="1323"/>
      <c r="L185" s="1323"/>
      <c r="M185" s="1323"/>
      <c r="N185" s="1323"/>
      <c r="O185" s="1323"/>
      <c r="P185" s="1323"/>
      <c r="Q185" s="1323"/>
      <c r="R185" s="1323"/>
      <c r="S185" s="1323"/>
      <c r="T185" s="1323"/>
      <c r="U185" s="1323"/>
      <c r="V185" s="1323"/>
      <c r="W185" s="1323"/>
      <c r="X185" s="1323"/>
    </row>
    <row r="186" spans="1:24" s="74" customFormat="1" ht="36" customHeight="1">
      <c r="A186" s="1307"/>
      <c r="B186" s="1307"/>
      <c r="C186" s="1592" t="s">
        <v>157</v>
      </c>
      <c r="D186" s="1593"/>
      <c r="E186" s="1593"/>
      <c r="F186" s="1593"/>
      <c r="G186" s="1593"/>
      <c r="H186" s="1593"/>
      <c r="I186" s="1593"/>
      <c r="J186" s="1593"/>
      <c r="K186" s="1593"/>
      <c r="L186" s="1593"/>
      <c r="M186" s="1593"/>
      <c r="N186" s="1593"/>
      <c r="O186" s="1593"/>
      <c r="P186" s="1593"/>
      <c r="Q186" s="1593"/>
      <c r="R186" s="1593"/>
      <c r="S186" s="1593"/>
      <c r="T186" s="1593"/>
      <c r="U186" s="1593"/>
      <c r="V186" s="1593"/>
      <c r="W186" s="1593"/>
      <c r="X186" s="1593"/>
    </row>
    <row r="187" spans="1:24" s="78" customFormat="1" ht="19.899999999999999" customHeight="1">
      <c r="A187" s="1581" t="s">
        <v>1957</v>
      </c>
      <c r="B187" s="1581"/>
      <c r="C187" s="1582"/>
      <c r="D187" s="1582"/>
      <c r="E187" s="1582"/>
      <c r="F187" s="1582"/>
      <c r="G187" s="1582"/>
      <c r="H187" s="1582"/>
      <c r="I187" s="1582"/>
      <c r="J187" s="1582"/>
      <c r="K187" s="1582"/>
      <c r="L187" s="1582"/>
      <c r="M187" s="1582"/>
      <c r="N187" s="1582"/>
      <c r="O187" s="1582"/>
      <c r="P187" s="1582"/>
      <c r="Q187" s="1582"/>
      <c r="R187" s="1582"/>
      <c r="S187" s="1582"/>
      <c r="T187" s="1582"/>
      <c r="U187" s="1582"/>
      <c r="V187" s="1582"/>
      <c r="W187" s="1582"/>
      <c r="X187" s="1582"/>
    </row>
    <row r="188" spans="1:24" s="74" customFormat="1" ht="19.899999999999999" customHeight="1">
      <c r="A188" s="1581" t="s">
        <v>1958</v>
      </c>
      <c r="B188" s="1581"/>
      <c r="C188" s="1581"/>
      <c r="D188" s="1581"/>
      <c r="E188" s="1581"/>
      <c r="F188" s="1581"/>
      <c r="G188" s="1581"/>
      <c r="H188" s="1581"/>
      <c r="I188" s="1581"/>
      <c r="J188" s="1581"/>
      <c r="K188" s="1581"/>
      <c r="L188" s="1581"/>
      <c r="M188" s="1581"/>
      <c r="N188" s="1581"/>
      <c r="O188" s="1581"/>
      <c r="P188" s="1581"/>
      <c r="Q188" s="1581"/>
      <c r="R188" s="1581"/>
      <c r="S188" s="1581"/>
      <c r="T188" s="1581"/>
      <c r="U188" s="1581"/>
      <c r="V188" s="1581"/>
      <c r="W188" s="1581"/>
      <c r="X188" s="1581"/>
    </row>
    <row r="189" spans="1:24" s="74" customFormat="1" ht="18" customHeight="1">
      <c r="A189" s="160"/>
      <c r="B189" s="161" t="s">
        <v>54</v>
      </c>
      <c r="C189" s="155" t="s">
        <v>1959</v>
      </c>
      <c r="D189" s="155"/>
      <c r="E189" s="155"/>
      <c r="F189" s="155"/>
      <c r="G189" s="155"/>
      <c r="H189" s="155"/>
      <c r="I189" s="155"/>
      <c r="J189" s="155"/>
      <c r="K189" s="155"/>
      <c r="L189" s="155"/>
      <c r="M189" s="155"/>
      <c r="N189" s="155"/>
      <c r="O189" s="155"/>
      <c r="P189" s="155"/>
      <c r="Q189" s="155"/>
      <c r="R189" s="155"/>
      <c r="S189" s="155"/>
      <c r="T189" s="155"/>
      <c r="U189" s="155"/>
      <c r="V189" s="155"/>
      <c r="W189" s="155"/>
      <c r="X189" s="155"/>
    </row>
    <row r="190" spans="1:24" s="76" customFormat="1" ht="17.45" customHeight="1">
      <c r="A190" s="162"/>
      <c r="B190" s="163" t="s">
        <v>54</v>
      </c>
      <c r="C190" s="1350" t="s">
        <v>158</v>
      </c>
      <c r="D190" s="1350"/>
      <c r="E190" s="1350"/>
      <c r="F190" s="1350"/>
      <c r="G190" s="1350"/>
      <c r="H190" s="1350"/>
      <c r="I190" s="1350"/>
      <c r="J190" s="1350"/>
      <c r="K190" s="1350"/>
      <c r="L190" s="1350"/>
      <c r="M190" s="1350"/>
      <c r="N190" s="1350"/>
      <c r="O190" s="1350"/>
      <c r="P190" s="1350"/>
      <c r="Q190" s="1350"/>
      <c r="R190" s="1350"/>
      <c r="S190" s="1350"/>
      <c r="T190" s="1350"/>
      <c r="U190" s="1350"/>
      <c r="V190" s="1350"/>
      <c r="W190" s="1350"/>
      <c r="X190" s="1350"/>
    </row>
    <row r="191" spans="1:24" s="74" customFormat="1" ht="18" customHeight="1">
      <c r="A191" s="139"/>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row>
    <row r="192" spans="1:24" s="74" customFormat="1" ht="18" customHeight="1">
      <c r="A192" s="139"/>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row>
    <row r="193" spans="1:24" s="79" customFormat="1" ht="36" customHeight="1">
      <c r="A193" s="1575" t="s">
        <v>409</v>
      </c>
      <c r="B193" s="1575"/>
      <c r="C193" s="1575"/>
      <c r="D193" s="1575"/>
      <c r="E193" s="1575"/>
      <c r="F193" s="1575"/>
      <c r="G193" s="1575"/>
      <c r="H193" s="1575"/>
      <c r="I193" s="1575"/>
      <c r="J193" s="1575"/>
      <c r="K193" s="1575"/>
      <c r="L193" s="1575"/>
      <c r="M193" s="1575"/>
      <c r="N193" s="1575"/>
      <c r="O193" s="1575"/>
      <c r="P193" s="1575"/>
      <c r="Q193" s="1575"/>
      <c r="R193" s="1575"/>
      <c r="S193" s="1575"/>
      <c r="T193" s="1575"/>
      <c r="U193" s="1575"/>
      <c r="V193" s="1575"/>
      <c r="W193" s="1575"/>
      <c r="X193" s="1575"/>
    </row>
    <row r="194" spans="1:24" s="74" customFormat="1" ht="18" customHeight="1">
      <c r="A194" s="139"/>
      <c r="B194" s="1583" t="s">
        <v>159</v>
      </c>
      <c r="C194" s="1584"/>
      <c r="D194" s="1584"/>
      <c r="E194" s="1584"/>
      <c r="F194" s="1584"/>
      <c r="G194" s="1584"/>
      <c r="H194" s="1584"/>
      <c r="I194" s="1584"/>
      <c r="J194" s="1584"/>
      <c r="K194" s="1584"/>
      <c r="L194" s="1584"/>
      <c r="M194" s="1584"/>
      <c r="N194" s="1584"/>
      <c r="O194" s="1584"/>
      <c r="P194" s="1584"/>
      <c r="Q194" s="1584"/>
      <c r="R194" s="1584"/>
      <c r="S194" s="1584"/>
      <c r="T194" s="1584"/>
      <c r="U194" s="1584"/>
      <c r="V194" s="1584"/>
      <c r="W194" s="1585"/>
      <c r="X194" s="138"/>
    </row>
    <row r="195" spans="1:24" s="74" customFormat="1" ht="18" customHeight="1">
      <c r="A195" s="139"/>
      <c r="B195" s="1586"/>
      <c r="C195" s="1587"/>
      <c r="D195" s="1587"/>
      <c r="E195" s="1587"/>
      <c r="F195" s="1587"/>
      <c r="G195" s="1587"/>
      <c r="H195" s="1587"/>
      <c r="I195" s="1587"/>
      <c r="J195" s="1587"/>
      <c r="K195" s="1587"/>
      <c r="L195" s="1587"/>
      <c r="M195" s="1587"/>
      <c r="N195" s="1587"/>
      <c r="O195" s="1587"/>
      <c r="P195" s="1587"/>
      <c r="Q195" s="1587"/>
      <c r="R195" s="1587"/>
      <c r="S195" s="1587"/>
      <c r="T195" s="1587"/>
      <c r="U195" s="1587"/>
      <c r="V195" s="1587"/>
      <c r="W195" s="1588"/>
      <c r="X195" s="138"/>
    </row>
    <row r="196" spans="1:24" s="74" customFormat="1" ht="115.35" customHeight="1">
      <c r="A196" s="139"/>
      <c r="B196" s="1586"/>
      <c r="C196" s="1587"/>
      <c r="D196" s="1587"/>
      <c r="E196" s="1587"/>
      <c r="F196" s="1587"/>
      <c r="G196" s="1587"/>
      <c r="H196" s="1587"/>
      <c r="I196" s="1587"/>
      <c r="J196" s="1587"/>
      <c r="K196" s="1587"/>
      <c r="L196" s="1587"/>
      <c r="M196" s="1587"/>
      <c r="N196" s="1587"/>
      <c r="O196" s="1587"/>
      <c r="P196" s="1587"/>
      <c r="Q196" s="1587"/>
      <c r="R196" s="1587"/>
      <c r="S196" s="1587"/>
      <c r="T196" s="1587"/>
      <c r="U196" s="1587"/>
      <c r="V196" s="1587"/>
      <c r="W196" s="1588"/>
      <c r="X196" s="138"/>
    </row>
    <row r="197" spans="1:24" s="74" customFormat="1" ht="157.5" customHeight="1">
      <c r="A197" s="139"/>
      <c r="B197" s="1589"/>
      <c r="C197" s="1590"/>
      <c r="D197" s="1590"/>
      <c r="E197" s="1590"/>
      <c r="F197" s="1590"/>
      <c r="G197" s="1590"/>
      <c r="H197" s="1590"/>
      <c r="I197" s="1590"/>
      <c r="J197" s="1590"/>
      <c r="K197" s="1590"/>
      <c r="L197" s="1590"/>
      <c r="M197" s="1590"/>
      <c r="N197" s="1590"/>
      <c r="O197" s="1590"/>
      <c r="P197" s="1590"/>
      <c r="Q197" s="1590"/>
      <c r="R197" s="1590"/>
      <c r="S197" s="1590"/>
      <c r="T197" s="1590"/>
      <c r="U197" s="1590"/>
      <c r="V197" s="1590"/>
      <c r="W197" s="1591"/>
      <c r="X197" s="138"/>
    </row>
    <row r="198" spans="1:24" s="74" customFormat="1" ht="18" customHeight="1">
      <c r="A198" s="139"/>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row>
    <row r="199" spans="1:24" s="74" customFormat="1" ht="18" customHeight="1">
      <c r="A199" s="139" t="s">
        <v>410</v>
      </c>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row>
    <row r="200" spans="1:24" s="74" customFormat="1" ht="18" customHeight="1">
      <c r="A200" s="1320" t="s">
        <v>1564</v>
      </c>
      <c r="B200" s="1320"/>
      <c r="C200" s="1320"/>
      <c r="D200" s="1320"/>
      <c r="E200" s="1320"/>
      <c r="F200" s="1320"/>
      <c r="G200" s="639"/>
      <c r="H200" s="1321" t="s">
        <v>1565</v>
      </c>
      <c r="I200" s="1321"/>
      <c r="J200" s="1321"/>
      <c r="K200" s="1320" t="s">
        <v>1566</v>
      </c>
      <c r="L200" s="1320"/>
      <c r="M200" s="1320"/>
      <c r="N200" s="1320"/>
      <c r="O200" s="1320"/>
      <c r="P200" s="639"/>
      <c r="Q200" s="639"/>
      <c r="R200" s="639"/>
      <c r="S200" s="639"/>
      <c r="T200" s="639"/>
      <c r="U200" s="639"/>
      <c r="V200" s="639"/>
      <c r="W200" s="639"/>
      <c r="X200" s="138"/>
    </row>
    <row r="201" spans="1:24" s="74" customFormat="1" ht="13.9" customHeight="1">
      <c r="A201" s="139"/>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row>
    <row r="202" spans="1:24" s="74" customFormat="1" ht="18" customHeight="1">
      <c r="A202" s="139" t="s">
        <v>160</v>
      </c>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row>
    <row r="203" spans="1:24" s="74" customFormat="1" ht="10.15" customHeight="1">
      <c r="A203" s="139"/>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row>
    <row r="204" spans="1:24" s="74" customFormat="1" ht="18" customHeight="1">
      <c r="A204" s="1381"/>
      <c r="B204" s="1381"/>
      <c r="C204" s="1422" t="s">
        <v>161</v>
      </c>
      <c r="D204" s="1422"/>
      <c r="E204" s="1422"/>
      <c r="F204" s="1422"/>
      <c r="G204" s="1422"/>
      <c r="H204" s="1422"/>
      <c r="I204" s="1422"/>
      <c r="J204" s="1343" t="s">
        <v>162</v>
      </c>
      <c r="K204" s="1343"/>
      <c r="L204" s="1343"/>
      <c r="M204" s="1343"/>
      <c r="N204" s="1343"/>
      <c r="O204" s="1343"/>
      <c r="P204" s="1343"/>
      <c r="Q204" s="154"/>
      <c r="R204" s="1423" t="s">
        <v>163</v>
      </c>
      <c r="S204" s="1329"/>
      <c r="T204" s="1329"/>
      <c r="U204" s="1329"/>
      <c r="V204" s="1329"/>
      <c r="W204" s="1329"/>
      <c r="X204" s="1325"/>
    </row>
    <row r="205" spans="1:24" s="74" customFormat="1" ht="20.25" customHeight="1">
      <c r="A205" s="1421" t="s">
        <v>164</v>
      </c>
      <c r="B205" s="1421"/>
      <c r="C205" s="1291" t="s">
        <v>165</v>
      </c>
      <c r="D205" s="1292"/>
      <c r="E205" s="1292"/>
      <c r="F205" s="1292"/>
      <c r="G205" s="1292"/>
      <c r="H205" s="1292"/>
      <c r="I205" s="1293"/>
      <c r="J205" s="1303" t="s">
        <v>907</v>
      </c>
      <c r="K205" s="1303"/>
      <c r="L205" s="1303"/>
      <c r="M205" s="1303"/>
      <c r="N205" s="1303"/>
      <c r="O205" s="1303"/>
      <c r="P205" s="1303"/>
      <c r="Q205" s="409"/>
      <c r="R205" s="1300">
        <v>300000</v>
      </c>
      <c r="S205" s="1301"/>
      <c r="T205" s="1301"/>
      <c r="U205" s="1301"/>
      <c r="V205" s="1301"/>
      <c r="W205" s="1301"/>
      <c r="X205" s="1302"/>
    </row>
    <row r="206" spans="1:24" s="74" customFormat="1" ht="20.25" customHeight="1">
      <c r="A206" s="1421"/>
      <c r="B206" s="1421"/>
      <c r="C206" s="1297"/>
      <c r="D206" s="1298"/>
      <c r="E206" s="1298"/>
      <c r="F206" s="1298"/>
      <c r="G206" s="1298"/>
      <c r="H206" s="1298"/>
      <c r="I206" s="1299"/>
      <c r="J206" s="1316" t="s">
        <v>908</v>
      </c>
      <c r="K206" s="1317"/>
      <c r="L206" s="1317"/>
      <c r="M206" s="1317"/>
      <c r="N206" s="1317"/>
      <c r="O206" s="1317"/>
      <c r="P206" s="1318"/>
      <c r="Q206" s="409"/>
      <c r="R206" s="1300">
        <v>30000</v>
      </c>
      <c r="S206" s="1301"/>
      <c r="T206" s="1301"/>
      <c r="U206" s="1301"/>
      <c r="V206" s="1301"/>
      <c r="W206" s="1301"/>
      <c r="X206" s="1302"/>
    </row>
    <row r="207" spans="1:24" s="74" customFormat="1" ht="20.25" customHeight="1">
      <c r="A207" s="1421"/>
      <c r="B207" s="1421"/>
      <c r="C207" s="1291" t="s">
        <v>166</v>
      </c>
      <c r="D207" s="1292"/>
      <c r="E207" s="1292"/>
      <c r="F207" s="1292"/>
      <c r="G207" s="1292"/>
      <c r="H207" s="1292"/>
      <c r="I207" s="1293"/>
      <c r="J207" s="1303" t="s">
        <v>909</v>
      </c>
      <c r="K207" s="1303"/>
      <c r="L207" s="1303"/>
      <c r="M207" s="1303"/>
      <c r="N207" s="1303"/>
      <c r="O207" s="1303"/>
      <c r="P207" s="1303"/>
      <c r="Q207" s="409"/>
      <c r="R207" s="1300">
        <v>20000</v>
      </c>
      <c r="S207" s="1301"/>
      <c r="T207" s="1301"/>
      <c r="U207" s="1301"/>
      <c r="V207" s="1301"/>
      <c r="W207" s="1301"/>
      <c r="X207" s="1302"/>
    </row>
    <row r="208" spans="1:24" s="74" customFormat="1" ht="20.25" customHeight="1">
      <c r="A208" s="1421"/>
      <c r="B208" s="1421"/>
      <c r="C208" s="1294"/>
      <c r="D208" s="1295"/>
      <c r="E208" s="1295"/>
      <c r="F208" s="1295"/>
      <c r="G208" s="1295"/>
      <c r="H208" s="1295"/>
      <c r="I208" s="1296"/>
      <c r="J208" s="1303" t="s">
        <v>910</v>
      </c>
      <c r="K208" s="1303"/>
      <c r="L208" s="1303"/>
      <c r="M208" s="1303"/>
      <c r="N208" s="1303"/>
      <c r="O208" s="1303"/>
      <c r="P208" s="1303"/>
      <c r="Q208" s="409"/>
      <c r="R208" s="1300">
        <v>100000</v>
      </c>
      <c r="S208" s="1301"/>
      <c r="T208" s="1301"/>
      <c r="U208" s="1301"/>
      <c r="V208" s="1301"/>
      <c r="W208" s="1301"/>
      <c r="X208" s="1302"/>
    </row>
    <row r="209" spans="1:24" s="74" customFormat="1" ht="20.25" customHeight="1">
      <c r="A209" s="1421"/>
      <c r="B209" s="1421"/>
      <c r="C209" s="1294"/>
      <c r="D209" s="1295"/>
      <c r="E209" s="1295"/>
      <c r="F209" s="1295"/>
      <c r="G209" s="1295"/>
      <c r="H209" s="1295"/>
      <c r="I209" s="1296"/>
      <c r="J209" s="1303" t="s">
        <v>911</v>
      </c>
      <c r="K209" s="1303"/>
      <c r="L209" s="1303"/>
      <c r="M209" s="1303"/>
      <c r="N209" s="1303"/>
      <c r="O209" s="1303"/>
      <c r="P209" s="1303"/>
      <c r="Q209" s="409"/>
      <c r="R209" s="1300">
        <v>100000</v>
      </c>
      <c r="S209" s="1301"/>
      <c r="T209" s="1301"/>
      <c r="U209" s="1301"/>
      <c r="V209" s="1301"/>
      <c r="W209" s="1301"/>
      <c r="X209" s="1302"/>
    </row>
    <row r="210" spans="1:24" s="74" customFormat="1" ht="20.25" customHeight="1">
      <c r="A210" s="1421"/>
      <c r="B210" s="1421"/>
      <c r="C210" s="1297"/>
      <c r="D210" s="1298"/>
      <c r="E210" s="1298"/>
      <c r="F210" s="1298"/>
      <c r="G210" s="1298"/>
      <c r="H210" s="1298"/>
      <c r="I210" s="1299"/>
      <c r="J210" s="1303" t="s">
        <v>912</v>
      </c>
      <c r="K210" s="1303"/>
      <c r="L210" s="1303"/>
      <c r="M210" s="1303"/>
      <c r="N210" s="1303"/>
      <c r="O210" s="1303"/>
      <c r="P210" s="1303"/>
      <c r="Q210" s="409"/>
      <c r="R210" s="1300">
        <v>20000</v>
      </c>
      <c r="S210" s="1301"/>
      <c r="T210" s="1301"/>
      <c r="U210" s="1301"/>
      <c r="V210" s="1301"/>
      <c r="W210" s="1301"/>
      <c r="X210" s="1302"/>
    </row>
    <row r="211" spans="1:24" s="74" customFormat="1" ht="20.25" customHeight="1">
      <c r="A211" s="1421"/>
      <c r="B211" s="1421"/>
      <c r="C211" s="1291" t="s">
        <v>167</v>
      </c>
      <c r="D211" s="1292"/>
      <c r="E211" s="1292"/>
      <c r="F211" s="1292"/>
      <c r="G211" s="1292"/>
      <c r="H211" s="1292"/>
      <c r="I211" s="1293"/>
      <c r="J211" s="1303" t="s">
        <v>913</v>
      </c>
      <c r="K211" s="1303"/>
      <c r="L211" s="1303"/>
      <c r="M211" s="1303"/>
      <c r="N211" s="1303"/>
      <c r="O211" s="1303"/>
      <c r="P211" s="1303"/>
      <c r="Q211" s="409"/>
      <c r="R211" s="1300">
        <v>1000000</v>
      </c>
      <c r="S211" s="1301"/>
      <c r="T211" s="1301"/>
      <c r="U211" s="1301"/>
      <c r="V211" s="1301"/>
      <c r="W211" s="1301"/>
      <c r="X211" s="1302"/>
    </row>
    <row r="212" spans="1:24" s="74" customFormat="1" ht="20.25" customHeight="1">
      <c r="A212" s="1421"/>
      <c r="B212" s="1421"/>
      <c r="C212" s="1294"/>
      <c r="D212" s="1295"/>
      <c r="E212" s="1295"/>
      <c r="F212" s="1295"/>
      <c r="G212" s="1295"/>
      <c r="H212" s="1295"/>
      <c r="I212" s="1296"/>
      <c r="J212" s="1303" t="s">
        <v>914</v>
      </c>
      <c r="K212" s="1303"/>
      <c r="L212" s="1303"/>
      <c r="M212" s="1303"/>
      <c r="N212" s="1303"/>
      <c r="O212" s="1303"/>
      <c r="P212" s="1303"/>
      <c r="Q212" s="409"/>
      <c r="R212" s="1300">
        <v>700000</v>
      </c>
      <c r="S212" s="1301"/>
      <c r="T212" s="1301"/>
      <c r="U212" s="1301"/>
      <c r="V212" s="1301"/>
      <c r="W212" s="1301"/>
      <c r="X212" s="1302"/>
    </row>
    <row r="213" spans="1:24" s="74" customFormat="1" ht="20.25" customHeight="1">
      <c r="A213" s="1421"/>
      <c r="B213" s="1421"/>
      <c r="C213" s="1294"/>
      <c r="D213" s="1295"/>
      <c r="E213" s="1295"/>
      <c r="F213" s="1295"/>
      <c r="G213" s="1295"/>
      <c r="H213" s="1295"/>
      <c r="I213" s="1296"/>
      <c r="J213" s="1303" t="s">
        <v>915</v>
      </c>
      <c r="K213" s="1303"/>
      <c r="L213" s="1303"/>
      <c r="M213" s="1303"/>
      <c r="N213" s="1303"/>
      <c r="O213" s="1303"/>
      <c r="P213" s="1303"/>
      <c r="Q213" s="409"/>
      <c r="R213" s="1300">
        <v>800000</v>
      </c>
      <c r="S213" s="1301"/>
      <c r="T213" s="1301"/>
      <c r="U213" s="1301"/>
      <c r="V213" s="1301"/>
      <c r="W213" s="1301"/>
      <c r="X213" s="1302"/>
    </row>
    <row r="214" spans="1:24" s="74" customFormat="1" ht="20.25" customHeight="1">
      <c r="A214" s="1421"/>
      <c r="B214" s="1421"/>
      <c r="C214" s="1297"/>
      <c r="D214" s="1298"/>
      <c r="E214" s="1298"/>
      <c r="F214" s="1298"/>
      <c r="G214" s="1298"/>
      <c r="H214" s="1298"/>
      <c r="I214" s="1299"/>
      <c r="J214" s="1303" t="s">
        <v>916</v>
      </c>
      <c r="K214" s="1303"/>
      <c r="L214" s="1303"/>
      <c r="M214" s="1303"/>
      <c r="N214" s="1303"/>
      <c r="O214" s="1303"/>
      <c r="P214" s="1303"/>
      <c r="Q214" s="409"/>
      <c r="R214" s="1300">
        <v>500000</v>
      </c>
      <c r="S214" s="1301"/>
      <c r="T214" s="1301"/>
      <c r="U214" s="1301"/>
      <c r="V214" s="1301"/>
      <c r="W214" s="1301"/>
      <c r="X214" s="1302"/>
    </row>
    <row r="215" spans="1:24" s="74" customFormat="1" ht="20.25" customHeight="1">
      <c r="A215" s="1421"/>
      <c r="B215" s="1421"/>
      <c r="C215" s="1291" t="s">
        <v>168</v>
      </c>
      <c r="D215" s="1292"/>
      <c r="E215" s="1292"/>
      <c r="F215" s="1292"/>
      <c r="G215" s="1292"/>
      <c r="H215" s="1292"/>
      <c r="I215" s="1293"/>
      <c r="J215" s="1303" t="s">
        <v>917</v>
      </c>
      <c r="K215" s="1303"/>
      <c r="L215" s="1303"/>
      <c r="M215" s="1303"/>
      <c r="N215" s="1303"/>
      <c r="O215" s="1303"/>
      <c r="P215" s="1303"/>
      <c r="Q215" s="409"/>
      <c r="R215" s="1300">
        <v>500000</v>
      </c>
      <c r="S215" s="1301"/>
      <c r="T215" s="1301"/>
      <c r="U215" s="1301"/>
      <c r="V215" s="1301"/>
      <c r="W215" s="1301"/>
      <c r="X215" s="1302"/>
    </row>
    <row r="216" spans="1:24" s="74" customFormat="1" ht="20.25" customHeight="1">
      <c r="A216" s="1421"/>
      <c r="B216" s="1421"/>
      <c r="C216" s="1294"/>
      <c r="D216" s="1295"/>
      <c r="E216" s="1295"/>
      <c r="F216" s="1295"/>
      <c r="G216" s="1295"/>
      <c r="H216" s="1295"/>
      <c r="I216" s="1296"/>
      <c r="J216" s="1303" t="s">
        <v>918</v>
      </c>
      <c r="K216" s="1303"/>
      <c r="L216" s="1303"/>
      <c r="M216" s="1303"/>
      <c r="N216" s="1303"/>
      <c r="O216" s="1303"/>
      <c r="P216" s="1303"/>
      <c r="Q216" s="409"/>
      <c r="R216" s="1300">
        <v>500000</v>
      </c>
      <c r="S216" s="1301"/>
      <c r="T216" s="1301"/>
      <c r="U216" s="1301"/>
      <c r="V216" s="1301"/>
      <c r="W216" s="1301"/>
      <c r="X216" s="1302"/>
    </row>
    <row r="217" spans="1:24" s="74" customFormat="1" ht="20.25" customHeight="1">
      <c r="A217" s="1421"/>
      <c r="B217" s="1421"/>
      <c r="C217" s="1294"/>
      <c r="D217" s="1295"/>
      <c r="E217" s="1295"/>
      <c r="F217" s="1295"/>
      <c r="G217" s="1295"/>
      <c r="H217" s="1295"/>
      <c r="I217" s="1296"/>
      <c r="J217" s="1303" t="s">
        <v>919</v>
      </c>
      <c r="K217" s="1303"/>
      <c r="L217" s="1303"/>
      <c r="M217" s="1303"/>
      <c r="N217" s="1303"/>
      <c r="O217" s="1303"/>
      <c r="P217" s="1303"/>
      <c r="Q217" s="409"/>
      <c r="R217" s="1300">
        <v>600000</v>
      </c>
      <c r="S217" s="1301"/>
      <c r="T217" s="1301"/>
      <c r="U217" s="1301"/>
      <c r="V217" s="1301"/>
      <c r="W217" s="1301"/>
      <c r="X217" s="1302"/>
    </row>
    <row r="218" spans="1:24" s="74" customFormat="1" ht="20.25" customHeight="1">
      <c r="A218" s="1421"/>
      <c r="B218" s="1421"/>
      <c r="C218" s="1297"/>
      <c r="D218" s="1298"/>
      <c r="E218" s="1298"/>
      <c r="F218" s="1298"/>
      <c r="G218" s="1298"/>
      <c r="H218" s="1298"/>
      <c r="I218" s="1299"/>
      <c r="J218" s="1303" t="s">
        <v>920</v>
      </c>
      <c r="K218" s="1303"/>
      <c r="L218" s="1303"/>
      <c r="M218" s="1303"/>
      <c r="N218" s="1303"/>
      <c r="O218" s="1303"/>
      <c r="P218" s="1303"/>
      <c r="Q218" s="409"/>
      <c r="R218" s="1300">
        <v>30000</v>
      </c>
      <c r="S218" s="1301"/>
      <c r="T218" s="1301"/>
      <c r="U218" s="1301"/>
      <c r="V218" s="1301"/>
      <c r="W218" s="1301"/>
      <c r="X218" s="1302"/>
    </row>
    <row r="219" spans="1:24" s="74" customFormat="1" ht="20.25" customHeight="1">
      <c r="A219" s="1421"/>
      <c r="B219" s="1421"/>
      <c r="C219" s="1309" t="s">
        <v>169</v>
      </c>
      <c r="D219" s="1309"/>
      <c r="E219" s="1309"/>
      <c r="F219" s="1309"/>
      <c r="G219" s="1309"/>
      <c r="H219" s="1309"/>
      <c r="I219" s="1417"/>
      <c r="J219" s="1303" t="s">
        <v>170</v>
      </c>
      <c r="K219" s="1303"/>
      <c r="L219" s="1303"/>
      <c r="M219" s="1303"/>
      <c r="N219" s="1303"/>
      <c r="O219" s="1303"/>
      <c r="P219" s="1303"/>
      <c r="Q219" s="409"/>
      <c r="R219" s="1300">
        <v>100000</v>
      </c>
      <c r="S219" s="1301"/>
      <c r="T219" s="1301"/>
      <c r="U219" s="1301"/>
      <c r="V219" s="1301"/>
      <c r="W219" s="1301"/>
      <c r="X219" s="1302"/>
    </row>
    <row r="220" spans="1:24" s="74" customFormat="1" ht="18.600000000000001" customHeight="1">
      <c r="A220" s="1419"/>
      <c r="B220" s="1420"/>
      <c r="C220" s="1420"/>
      <c r="D220" s="1420"/>
      <c r="E220" s="1420"/>
      <c r="F220" s="1420"/>
      <c r="G220" s="1420"/>
      <c r="H220" s="1420"/>
      <c r="I220" s="1420"/>
      <c r="J220" s="1420"/>
      <c r="K220" s="1420"/>
      <c r="L220" s="1420"/>
      <c r="M220" s="1420"/>
      <c r="N220" s="1420"/>
      <c r="O220" s="1420"/>
      <c r="P220" s="1420"/>
      <c r="Q220" s="1420"/>
      <c r="R220" s="1420"/>
      <c r="S220" s="1420"/>
      <c r="T220" s="1420"/>
      <c r="U220" s="1420"/>
      <c r="V220" s="1420"/>
      <c r="W220" s="1420"/>
      <c r="X220" s="1420"/>
    </row>
    <row r="221" spans="1:24" s="74" customFormat="1" ht="18" customHeight="1">
      <c r="A221" s="139" t="s">
        <v>171</v>
      </c>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row>
    <row r="222" spans="1:24" s="74" customFormat="1" ht="18" customHeight="1">
      <c r="A222" s="139" t="s">
        <v>172</v>
      </c>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row>
    <row r="223" spans="1:24" s="74" customFormat="1" ht="18" customHeight="1">
      <c r="A223" s="139" t="s">
        <v>173</v>
      </c>
      <c r="B223" s="138" t="s">
        <v>174</v>
      </c>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row>
    <row r="224" spans="1:24" s="74" customFormat="1" ht="18" customHeight="1">
      <c r="A224" s="139"/>
      <c r="B224" s="1403"/>
      <c r="C224" s="1403"/>
      <c r="D224" s="1403"/>
      <c r="E224" s="1404"/>
      <c r="F224" s="1418" t="s">
        <v>1139</v>
      </c>
      <c r="G224" s="1418"/>
      <c r="H224" s="1418"/>
      <c r="I224" s="1418"/>
      <c r="J224" s="1418" t="s">
        <v>1140</v>
      </c>
      <c r="K224" s="1418"/>
      <c r="L224" s="1418"/>
      <c r="M224" s="1418"/>
      <c r="N224" s="1418" t="s">
        <v>1141</v>
      </c>
      <c r="O224" s="1418"/>
      <c r="P224" s="1418"/>
      <c r="Q224" s="869"/>
      <c r="R224" s="1418"/>
      <c r="S224" s="1418"/>
      <c r="T224" s="1418"/>
      <c r="U224" s="1418"/>
      <c r="V224" s="1418"/>
      <c r="W224" s="1418"/>
      <c r="X224" s="1418"/>
    </row>
    <row r="225" spans="1:24" s="74" customFormat="1" ht="36" customHeight="1">
      <c r="A225" s="139"/>
      <c r="B225" s="1403" t="s">
        <v>175</v>
      </c>
      <c r="C225" s="1403"/>
      <c r="D225" s="1403"/>
      <c r="E225" s="1404"/>
      <c r="F225" s="1405">
        <v>100000</v>
      </c>
      <c r="G225" s="1405"/>
      <c r="H225" s="1405"/>
      <c r="I225" s="1405"/>
      <c r="J225" s="1405">
        <v>100000</v>
      </c>
      <c r="K225" s="1405"/>
      <c r="L225" s="1405"/>
      <c r="M225" s="1405"/>
      <c r="N225" s="1405">
        <v>100000</v>
      </c>
      <c r="O225" s="1405"/>
      <c r="P225" s="1405"/>
      <c r="Q225" s="870"/>
      <c r="R225" s="1406"/>
      <c r="S225" s="1407"/>
      <c r="T225" s="1407"/>
      <c r="U225" s="1407"/>
      <c r="V225" s="1407"/>
      <c r="W225" s="1407"/>
      <c r="X225" s="1407"/>
    </row>
    <row r="226" spans="1:24" s="74" customFormat="1" ht="36" customHeight="1">
      <c r="A226" s="139"/>
      <c r="B226" s="1403" t="s">
        <v>176</v>
      </c>
      <c r="C226" s="1403"/>
      <c r="D226" s="1403"/>
      <c r="E226" s="1404"/>
      <c r="F226" s="1405">
        <v>100000</v>
      </c>
      <c r="G226" s="1405"/>
      <c r="H226" s="1405"/>
      <c r="I226" s="1405"/>
      <c r="J226" s="1405">
        <v>200000</v>
      </c>
      <c r="K226" s="1405"/>
      <c r="L226" s="1405"/>
      <c r="M226" s="1405"/>
      <c r="N226" s="1405">
        <v>300000</v>
      </c>
      <c r="O226" s="1405"/>
      <c r="P226" s="1405"/>
      <c r="Q226" s="870"/>
      <c r="R226" s="1406"/>
      <c r="S226" s="1407"/>
      <c r="T226" s="1407"/>
      <c r="U226" s="1407"/>
      <c r="V226" s="1407"/>
      <c r="W226" s="1407"/>
      <c r="X226" s="1407"/>
    </row>
    <row r="227" spans="1:24" s="74" customFormat="1" ht="18" customHeight="1">
      <c r="A227" s="139"/>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row>
    <row r="228" spans="1:24" s="74" customFormat="1" ht="18" customHeight="1">
      <c r="A228" s="139"/>
      <c r="B228" s="138" t="s">
        <v>177</v>
      </c>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row>
    <row r="229" spans="1:24" s="74" customFormat="1" ht="18" customHeight="1">
      <c r="A229" s="139"/>
      <c r="B229" s="410" t="s">
        <v>1142</v>
      </c>
      <c r="C229" s="410"/>
      <c r="D229" s="410"/>
      <c r="E229" s="410"/>
      <c r="F229" s="1416"/>
      <c r="G229" s="1416"/>
      <c r="H229" s="1416"/>
      <c r="I229" s="1416"/>
      <c r="J229" s="410" t="s">
        <v>1143</v>
      </c>
      <c r="K229" s="410"/>
      <c r="L229" s="410"/>
      <c r="M229" s="410"/>
      <c r="N229" s="411"/>
      <c r="O229" s="411"/>
      <c r="P229" s="411"/>
      <c r="Q229" s="411"/>
      <c r="R229" s="411"/>
      <c r="S229" s="411"/>
      <c r="T229" s="411"/>
      <c r="U229" s="198"/>
      <c r="V229" s="138"/>
      <c r="W229" s="138"/>
      <c r="X229" s="138"/>
    </row>
    <row r="230" spans="1:24" s="74" customFormat="1" ht="18" customHeight="1">
      <c r="A230" s="139"/>
      <c r="B230" s="410" t="s">
        <v>1144</v>
      </c>
      <c r="C230" s="410"/>
      <c r="D230" s="410"/>
      <c r="E230" s="410"/>
      <c r="F230" s="410"/>
      <c r="G230" s="410"/>
      <c r="H230" s="410"/>
      <c r="I230" s="410"/>
      <c r="J230" s="412">
        <v>300000</v>
      </c>
      <c r="K230" s="410" t="s">
        <v>854</v>
      </c>
      <c r="L230" s="410"/>
      <c r="M230" s="410"/>
      <c r="N230" s="410"/>
      <c r="O230" s="410"/>
      <c r="P230" s="410"/>
      <c r="Q230" s="411"/>
      <c r="R230" s="411"/>
      <c r="S230" s="411"/>
      <c r="T230" s="411"/>
      <c r="U230" s="411"/>
      <c r="V230" s="138"/>
      <c r="W230" s="138"/>
      <c r="X230" s="138"/>
    </row>
    <row r="231" spans="1:24" s="74" customFormat="1" ht="18" customHeight="1">
      <c r="A231" s="139"/>
      <c r="B231" s="410" t="s">
        <v>1599</v>
      </c>
      <c r="C231" s="410"/>
      <c r="D231" s="410"/>
      <c r="E231" s="410"/>
      <c r="F231" s="1285" t="s">
        <v>1600</v>
      </c>
      <c r="G231" s="1285"/>
      <c r="H231" s="1285"/>
      <c r="I231" s="1285"/>
      <c r="J231" s="1285"/>
      <c r="K231" s="1285"/>
      <c r="L231" s="1285"/>
      <c r="M231" s="1285"/>
      <c r="N231" s="1285"/>
      <c r="O231" s="1285"/>
      <c r="P231" s="1285"/>
      <c r="Q231" s="1285"/>
      <c r="R231" s="1285"/>
      <c r="S231" s="1285"/>
      <c r="T231" s="1285"/>
      <c r="U231" s="1285"/>
      <c r="V231" s="1285"/>
      <c r="W231" s="1285"/>
      <c r="X231" s="1285"/>
    </row>
    <row r="232" spans="1:24" ht="18" customHeight="1">
      <c r="A232" s="139"/>
      <c r="B232" s="138"/>
      <c r="C232" s="138"/>
      <c r="D232" s="138"/>
      <c r="E232" s="138"/>
      <c r="F232" s="138" t="s">
        <v>1598</v>
      </c>
      <c r="G232" s="138"/>
      <c r="H232" s="138"/>
      <c r="I232" s="138"/>
      <c r="J232" s="138"/>
      <c r="K232" s="138"/>
      <c r="L232" s="138"/>
      <c r="M232" s="138"/>
      <c r="N232" s="138"/>
      <c r="O232" s="138"/>
      <c r="P232" s="138"/>
      <c r="Q232" s="138"/>
      <c r="R232" s="138"/>
      <c r="S232" s="138"/>
      <c r="T232" s="138"/>
      <c r="U232" s="138"/>
      <c r="V232" s="138"/>
      <c r="W232" s="138"/>
      <c r="X232" s="138"/>
    </row>
    <row r="233" spans="1:24" ht="18" customHeight="1">
      <c r="A233" s="139" t="s">
        <v>178</v>
      </c>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row>
    <row r="234" spans="1:24" s="74" customFormat="1" ht="18" customHeight="1">
      <c r="A234" s="251"/>
      <c r="B234" s="410" t="s">
        <v>1145</v>
      </c>
      <c r="C234" s="410"/>
      <c r="D234" s="410"/>
      <c r="E234" s="410"/>
      <c r="F234" s="1416"/>
      <c r="G234" s="1416"/>
      <c r="H234" s="1416"/>
      <c r="I234" s="1416"/>
      <c r="J234" s="410" t="s">
        <v>1146</v>
      </c>
      <c r="K234" s="410"/>
      <c r="L234" s="410"/>
      <c r="M234" s="410"/>
      <c r="N234" s="411"/>
      <c r="O234" s="411"/>
      <c r="P234" s="411"/>
      <c r="Q234" s="411"/>
      <c r="R234" s="411"/>
      <c r="S234" s="411"/>
      <c r="T234" s="411"/>
      <c r="U234" s="198"/>
      <c r="V234" s="138"/>
      <c r="W234" s="138"/>
      <c r="X234" s="138"/>
    </row>
    <row r="235" spans="1:24" s="74" customFormat="1" ht="18" customHeight="1">
      <c r="A235" s="251"/>
      <c r="B235" s="410" t="s">
        <v>1147</v>
      </c>
      <c r="C235" s="410"/>
      <c r="D235" s="410"/>
      <c r="E235" s="410"/>
      <c r="F235" s="410"/>
      <c r="G235" s="410"/>
      <c r="H235" s="410"/>
      <c r="I235" s="412">
        <v>300000</v>
      </c>
      <c r="J235" s="410" t="s">
        <v>854</v>
      </c>
      <c r="K235" s="410"/>
      <c r="L235" s="410"/>
      <c r="M235" s="410"/>
      <c r="N235" s="410"/>
      <c r="O235" s="410"/>
      <c r="P235" s="410"/>
      <c r="Q235" s="411"/>
      <c r="R235" s="411"/>
      <c r="S235" s="411"/>
      <c r="T235" s="411"/>
      <c r="U235" s="411"/>
      <c r="V235" s="138"/>
      <c r="W235" s="138"/>
      <c r="X235" s="138"/>
    </row>
    <row r="236" spans="1:24" s="74" customFormat="1" ht="18" customHeight="1">
      <c r="A236" s="251"/>
      <c r="B236" s="410" t="s">
        <v>1599</v>
      </c>
      <c r="C236" s="410"/>
      <c r="D236" s="410"/>
      <c r="E236" s="410"/>
      <c r="F236" s="1285" t="s">
        <v>1597</v>
      </c>
      <c r="G236" s="1285"/>
      <c r="H236" s="1285"/>
      <c r="I236" s="1285"/>
      <c r="J236" s="1285"/>
      <c r="K236" s="1285"/>
      <c r="L236" s="1285"/>
      <c r="M236" s="1285"/>
      <c r="N236" s="1285"/>
      <c r="O236" s="1285"/>
      <c r="P236" s="1285"/>
      <c r="Q236" s="1285"/>
      <c r="R236" s="1285"/>
      <c r="S236" s="1285"/>
      <c r="T236" s="1285"/>
      <c r="U236" s="1285"/>
      <c r="V236" s="1285"/>
      <c r="W236" s="1285"/>
      <c r="X236" s="1285"/>
    </row>
    <row r="237" spans="1:24" ht="18" customHeight="1">
      <c r="A237" s="139"/>
      <c r="B237" s="138"/>
      <c r="C237" s="138"/>
      <c r="D237" s="138"/>
      <c r="E237" s="138"/>
      <c r="F237" s="138" t="s">
        <v>1598</v>
      </c>
      <c r="G237" s="138"/>
      <c r="H237" s="138"/>
      <c r="I237" s="138"/>
      <c r="J237" s="138"/>
      <c r="K237" s="138"/>
      <c r="L237" s="138"/>
      <c r="M237" s="138"/>
      <c r="N237" s="138"/>
      <c r="O237" s="138"/>
      <c r="P237" s="138"/>
      <c r="Q237" s="138"/>
      <c r="R237" s="138"/>
      <c r="S237" s="138"/>
      <c r="T237" s="138"/>
      <c r="U237" s="138"/>
      <c r="V237" s="138"/>
      <c r="W237" s="138"/>
      <c r="X237" s="138"/>
    </row>
    <row r="238" spans="1:24" ht="18" customHeight="1">
      <c r="A238" s="139" t="s">
        <v>179</v>
      </c>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row>
    <row r="239" spans="1:24" ht="18" customHeight="1">
      <c r="A239" s="1380" t="s">
        <v>180</v>
      </c>
      <c r="B239" s="1381"/>
      <c r="C239" s="1381"/>
      <c r="D239" s="1381"/>
      <c r="E239" s="1381"/>
      <c r="F239" s="1381"/>
      <c r="G239" s="1381"/>
      <c r="H239" s="1381"/>
      <c r="I239" s="1381"/>
      <c r="J239" s="1381"/>
      <c r="K239" s="1381"/>
      <c r="L239" s="164"/>
      <c r="M239" s="1382" t="s">
        <v>163</v>
      </c>
      <c r="N239" s="1382"/>
      <c r="O239" s="1382"/>
      <c r="P239" s="1382"/>
      <c r="Q239" s="1382"/>
      <c r="R239" s="1382"/>
      <c r="S239" s="1382"/>
      <c r="T239" s="1382"/>
      <c r="U239" s="1382"/>
      <c r="V239" s="1382"/>
      <c r="W239" s="1382"/>
      <c r="X239" s="1382"/>
    </row>
    <row r="240" spans="1:24" ht="18" customHeight="1">
      <c r="A240" s="1381"/>
      <c r="B240" s="1381"/>
      <c r="C240" s="1381"/>
      <c r="D240" s="1381"/>
      <c r="E240" s="1381"/>
      <c r="F240" s="1381"/>
      <c r="G240" s="1381"/>
      <c r="H240" s="1381"/>
      <c r="I240" s="1381"/>
      <c r="J240" s="1381"/>
      <c r="K240" s="1313"/>
      <c r="L240" s="165"/>
      <c r="M240" s="1386" t="s">
        <v>349</v>
      </c>
      <c r="N240" s="1387"/>
      <c r="O240" s="1387"/>
      <c r="P240" s="1387"/>
      <c r="Q240" s="1387"/>
      <c r="R240" s="1387"/>
      <c r="S240" s="1387"/>
      <c r="T240" s="1387"/>
      <c r="U240" s="1388">
        <f>IFERROR($M$241/($I$63+$N$63+$S$63+$X$63+$T$71+$S$80+$S$88+$P$110+$P$119),"")</f>
        <v>0.50191480498100249</v>
      </c>
      <c r="V240" s="1389"/>
      <c r="W240" s="1389"/>
      <c r="X240" s="166" t="s">
        <v>348</v>
      </c>
    </row>
    <row r="241" spans="1:24" ht="36" customHeight="1">
      <c r="A241" s="1381"/>
      <c r="B241" s="1381"/>
      <c r="C241" s="1381"/>
      <c r="D241" s="1381"/>
      <c r="E241" s="1381"/>
      <c r="F241" s="1381"/>
      <c r="G241" s="1381"/>
      <c r="H241" s="1381"/>
      <c r="I241" s="1381"/>
      <c r="J241" s="1381"/>
      <c r="K241" s="1313"/>
      <c r="L241" s="165"/>
      <c r="M241" s="1383">
        <v>200000</v>
      </c>
      <c r="N241" s="1384"/>
      <c r="O241" s="1384"/>
      <c r="P241" s="1384"/>
      <c r="Q241" s="1384"/>
      <c r="R241" s="1384"/>
      <c r="S241" s="1384"/>
      <c r="T241" s="1384"/>
      <c r="U241" s="1384"/>
      <c r="V241" s="1384"/>
      <c r="W241" s="1384"/>
      <c r="X241" s="1385"/>
    </row>
    <row r="242" spans="1:24" ht="18" customHeight="1">
      <c r="A242" s="139"/>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row>
    <row r="243" spans="1:24" s="115" customFormat="1" ht="18" customHeight="1">
      <c r="A243" s="139" t="s">
        <v>391</v>
      </c>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row>
    <row r="244" spans="1:24" s="115" customFormat="1" ht="18" customHeight="1">
      <c r="A244" s="139"/>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row>
    <row r="245" spans="1:24" s="115" customFormat="1" ht="18" customHeight="1">
      <c r="A245" s="139" t="s">
        <v>392</v>
      </c>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row>
    <row r="246" spans="1:24" s="115" customFormat="1" ht="18" customHeight="1">
      <c r="A246" s="139"/>
      <c r="B246" s="138" t="s">
        <v>921</v>
      </c>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row>
    <row r="247" spans="1:24" s="115" customFormat="1" ht="18" customHeight="1">
      <c r="A247" s="1381" t="s">
        <v>102</v>
      </c>
      <c r="B247" s="1381"/>
      <c r="C247" s="1381"/>
      <c r="D247" s="1422" t="s">
        <v>393</v>
      </c>
      <c r="E247" s="1422"/>
      <c r="F247" s="1422"/>
      <c r="G247" s="1422"/>
      <c r="H247" s="1422"/>
      <c r="I247" s="1422"/>
      <c r="J247" s="1422"/>
      <c r="K247" s="1422"/>
      <c r="L247" s="1422"/>
      <c r="M247" s="1422"/>
      <c r="N247" s="1422"/>
      <c r="O247" s="1422"/>
      <c r="P247" s="1422"/>
      <c r="Q247" s="1422"/>
      <c r="R247" s="1422"/>
      <c r="S247" s="1422"/>
      <c r="T247" s="1422"/>
      <c r="U247" s="138"/>
      <c r="V247" s="138"/>
      <c r="W247" s="138"/>
      <c r="X247" s="138"/>
    </row>
    <row r="248" spans="1:24" s="115" customFormat="1" ht="37.9" customHeight="1">
      <c r="A248" s="1413" t="str">
        <f>別紙２①!$G$6</f>
        <v/>
      </c>
      <c r="B248" s="1413"/>
      <c r="C248" s="1413"/>
      <c r="D248" s="1414" t="s">
        <v>922</v>
      </c>
      <c r="E248" s="1414"/>
      <c r="F248" s="1414"/>
      <c r="G248" s="1414"/>
      <c r="H248" s="1414"/>
      <c r="I248" s="1414"/>
      <c r="J248" s="1414"/>
      <c r="K248" s="1414"/>
      <c r="L248" s="1414"/>
      <c r="M248" s="1414"/>
      <c r="N248" s="1414"/>
      <c r="O248" s="1414"/>
      <c r="P248" s="1414"/>
      <c r="Q248" s="1414"/>
      <c r="R248" s="1414"/>
      <c r="S248" s="1414"/>
      <c r="T248" s="1414"/>
      <c r="U248" s="138"/>
      <c r="V248" s="138"/>
      <c r="W248" s="138"/>
      <c r="X248" s="138"/>
    </row>
    <row r="249" spans="1:24" s="115" customFormat="1" ht="18" customHeight="1">
      <c r="A249" s="139"/>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row>
    <row r="250" spans="1:24" ht="18" customHeight="1">
      <c r="A250" s="139"/>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row>
    <row r="251" spans="1:24" ht="18" customHeight="1">
      <c r="A251" s="139" t="s">
        <v>181</v>
      </c>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row>
    <row r="252" spans="1:24" ht="8.4499999999999993" customHeight="1">
      <c r="A252" s="139"/>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row>
    <row r="253" spans="1:24" ht="18" customHeight="1">
      <c r="A253" s="139" t="s">
        <v>394</v>
      </c>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row>
    <row r="254" spans="1:24" ht="36" customHeight="1">
      <c r="A254" s="139"/>
      <c r="B254" s="1410" t="s">
        <v>182</v>
      </c>
      <c r="C254" s="1410"/>
      <c r="D254" s="1410"/>
      <c r="E254" s="1410"/>
      <c r="F254" s="1410"/>
      <c r="G254" s="1410"/>
      <c r="H254" s="1410"/>
      <c r="I254" s="1410"/>
      <c r="J254" s="1410"/>
      <c r="K254" s="1410"/>
      <c r="L254" s="1410"/>
      <c r="M254" s="1410"/>
      <c r="N254" s="1410"/>
      <c r="O254" s="1410"/>
      <c r="P254" s="1410"/>
      <c r="Q254" s="1410"/>
      <c r="R254" s="1410"/>
      <c r="S254" s="1410"/>
      <c r="T254" s="1410"/>
      <c r="U254" s="1410"/>
      <c r="V254" s="1410"/>
      <c r="W254" s="1410"/>
      <c r="X254" s="1410"/>
    </row>
    <row r="255" spans="1:24" ht="18" customHeight="1">
      <c r="A255" s="1411" t="s">
        <v>102</v>
      </c>
      <c r="B255" s="1411"/>
      <c r="C255" s="1412" t="s">
        <v>183</v>
      </c>
      <c r="D255" s="1412"/>
      <c r="E255" s="1412"/>
      <c r="F255" s="1412"/>
      <c r="G255" s="1412"/>
      <c r="H255" s="1412"/>
      <c r="I255" s="1412" t="s">
        <v>184</v>
      </c>
      <c r="J255" s="1412"/>
      <c r="K255" s="1412"/>
      <c r="L255" s="167"/>
      <c r="M255" s="1412" t="s">
        <v>185</v>
      </c>
      <c r="N255" s="1412"/>
      <c r="O255" s="1412"/>
      <c r="P255" s="1412"/>
      <c r="Q255" s="1412"/>
      <c r="R255" s="1412"/>
      <c r="S255" s="1412" t="s">
        <v>186</v>
      </c>
      <c r="T255" s="1412"/>
      <c r="U255" s="1412"/>
      <c r="V255" s="1412"/>
      <c r="W255" s="1412"/>
      <c r="X255" s="1412"/>
    </row>
    <row r="256" spans="1:24" ht="20.45" customHeight="1">
      <c r="A256" s="1351" t="str">
        <f>IF(T71&gt;0,"〇","")</f>
        <v>〇</v>
      </c>
      <c r="B256" s="1352"/>
      <c r="C256" s="1353" t="s">
        <v>187</v>
      </c>
      <c r="D256" s="1353"/>
      <c r="E256" s="1353"/>
      <c r="F256" s="1353"/>
      <c r="G256" s="1353"/>
      <c r="H256" s="1353"/>
      <c r="I256" s="168" t="s">
        <v>67</v>
      </c>
      <c r="J256" s="674">
        <v>7</v>
      </c>
      <c r="K256" s="169" t="s">
        <v>350</v>
      </c>
      <c r="L256" s="170"/>
      <c r="M256" s="1362" t="s">
        <v>923</v>
      </c>
      <c r="N256" s="1408"/>
      <c r="O256" s="1408"/>
      <c r="P256" s="1408"/>
      <c r="Q256" s="1408"/>
      <c r="R256" s="1409"/>
      <c r="S256" s="1362" t="s">
        <v>1675</v>
      </c>
      <c r="T256" s="1408"/>
      <c r="U256" s="1408"/>
      <c r="V256" s="1408"/>
      <c r="W256" s="1408"/>
      <c r="X256" s="1409"/>
    </row>
    <row r="257" spans="1:24" s="107" customFormat="1" ht="16.149999999999999" customHeight="1">
      <c r="A257" s="1359"/>
      <c r="B257" s="1360"/>
      <c r="C257" s="1361"/>
      <c r="D257" s="1361"/>
      <c r="E257" s="1361"/>
      <c r="F257" s="1361"/>
      <c r="G257" s="1361"/>
      <c r="H257" s="1361"/>
      <c r="I257" s="171"/>
      <c r="J257" s="172" t="s">
        <v>351</v>
      </c>
      <c r="K257" s="173"/>
      <c r="L257" s="174"/>
      <c r="M257" s="1365"/>
      <c r="N257" s="1366"/>
      <c r="O257" s="1366"/>
      <c r="P257" s="1366"/>
      <c r="Q257" s="1366"/>
      <c r="R257" s="1367"/>
      <c r="S257" s="1365"/>
      <c r="T257" s="1366"/>
      <c r="U257" s="1366"/>
      <c r="V257" s="1366"/>
      <c r="W257" s="1366"/>
      <c r="X257" s="1367"/>
    </row>
    <row r="258" spans="1:24" s="107" customFormat="1" ht="22.9" customHeight="1">
      <c r="A258" s="1359"/>
      <c r="B258" s="1360"/>
      <c r="C258" s="1361"/>
      <c r="D258" s="1361"/>
      <c r="E258" s="1361"/>
      <c r="F258" s="1361"/>
      <c r="G258" s="1361"/>
      <c r="H258" s="1361"/>
      <c r="I258" s="175" t="s">
        <v>67</v>
      </c>
      <c r="J258" s="673">
        <v>11</v>
      </c>
      <c r="K258" s="176" t="s">
        <v>350</v>
      </c>
      <c r="L258" s="174"/>
      <c r="M258" s="1365"/>
      <c r="N258" s="1366"/>
      <c r="O258" s="1366"/>
      <c r="P258" s="1366"/>
      <c r="Q258" s="1366"/>
      <c r="R258" s="1367"/>
      <c r="S258" s="1365"/>
      <c r="T258" s="1366"/>
      <c r="U258" s="1366"/>
      <c r="V258" s="1366"/>
      <c r="W258" s="1366"/>
      <c r="X258" s="1367"/>
    </row>
    <row r="259" spans="1:24" s="107" customFormat="1" ht="46.15" customHeight="1">
      <c r="A259" s="1359" t="str">
        <f>IF(S70&gt;0,"〇","")</f>
        <v/>
      </c>
      <c r="B259" s="1360"/>
      <c r="C259" s="1361"/>
      <c r="D259" s="1361"/>
      <c r="E259" s="1361"/>
      <c r="F259" s="1361"/>
      <c r="G259" s="1361"/>
      <c r="H259" s="1361"/>
      <c r="I259" s="1395"/>
      <c r="J259" s="1396"/>
      <c r="K259" s="1397"/>
      <c r="L259" s="174"/>
      <c r="M259" s="1365"/>
      <c r="N259" s="1415"/>
      <c r="O259" s="1415"/>
      <c r="P259" s="1415"/>
      <c r="Q259" s="1415"/>
      <c r="R259" s="1367"/>
      <c r="S259" s="1368"/>
      <c r="T259" s="1369"/>
      <c r="U259" s="1369"/>
      <c r="V259" s="1369"/>
      <c r="W259" s="1369"/>
      <c r="X259" s="1370"/>
    </row>
    <row r="260" spans="1:24" s="107" customFormat="1" ht="84.6" customHeight="1">
      <c r="A260" s="1359"/>
      <c r="B260" s="1360"/>
      <c r="C260" s="1361"/>
      <c r="D260" s="1361"/>
      <c r="E260" s="1361"/>
      <c r="F260" s="1361"/>
      <c r="G260" s="1361"/>
      <c r="H260" s="1361"/>
      <c r="I260" s="1395"/>
      <c r="J260" s="1396"/>
      <c r="K260" s="1397"/>
      <c r="L260" s="174"/>
      <c r="M260" s="1365"/>
      <c r="N260" s="1366"/>
      <c r="O260" s="1366"/>
      <c r="P260" s="1366"/>
      <c r="Q260" s="1366"/>
      <c r="R260" s="1367"/>
      <c r="S260" s="1398" t="s">
        <v>1676</v>
      </c>
      <c r="T260" s="1399"/>
      <c r="U260" s="1399"/>
      <c r="V260" s="1399"/>
      <c r="W260" s="1399"/>
      <c r="X260" s="1400"/>
    </row>
    <row r="261" spans="1:24" s="107" customFormat="1" ht="120" customHeight="1">
      <c r="A261" s="1356"/>
      <c r="B261" s="1357"/>
      <c r="C261" s="1358"/>
      <c r="D261" s="1358"/>
      <c r="E261" s="1358"/>
      <c r="F261" s="1358"/>
      <c r="G261" s="1358"/>
      <c r="H261" s="1358"/>
      <c r="I261" s="1377"/>
      <c r="J261" s="1401"/>
      <c r="K261" s="1402"/>
      <c r="L261" s="177"/>
      <c r="M261" s="1368"/>
      <c r="N261" s="1369"/>
      <c r="O261" s="1369"/>
      <c r="P261" s="1369"/>
      <c r="Q261" s="1369"/>
      <c r="R261" s="1370"/>
      <c r="S261" s="1398" t="s">
        <v>1677</v>
      </c>
      <c r="T261" s="1399"/>
      <c r="U261" s="1399"/>
      <c r="V261" s="1399"/>
      <c r="W261" s="1399"/>
      <c r="X261" s="1400"/>
    </row>
    <row r="262" spans="1:24" ht="21.6" customHeight="1">
      <c r="A262" s="1351" t="str">
        <f>IF(S80&gt;0,"〇","")</f>
        <v>〇</v>
      </c>
      <c r="B262" s="1352"/>
      <c r="C262" s="1353" t="s">
        <v>188</v>
      </c>
      <c r="D262" s="1353"/>
      <c r="E262" s="1353"/>
      <c r="F262" s="1353"/>
      <c r="G262" s="1353"/>
      <c r="H262" s="1353"/>
      <c r="I262" s="168" t="s">
        <v>67</v>
      </c>
      <c r="J262" s="674">
        <v>7</v>
      </c>
      <c r="K262" s="169" t="s">
        <v>350</v>
      </c>
      <c r="L262" s="178"/>
      <c r="M262" s="1362" t="s">
        <v>189</v>
      </c>
      <c r="N262" s="1363"/>
      <c r="O262" s="1363"/>
      <c r="P262" s="1363"/>
      <c r="Q262" s="1363"/>
      <c r="R262" s="1364"/>
      <c r="S262" s="1362" t="s">
        <v>1678</v>
      </c>
      <c r="T262" s="1363"/>
      <c r="U262" s="1363"/>
      <c r="V262" s="1363"/>
      <c r="W262" s="1363"/>
      <c r="X262" s="1364"/>
    </row>
    <row r="263" spans="1:24" s="107" customFormat="1" ht="21.6" customHeight="1">
      <c r="A263" s="1359"/>
      <c r="B263" s="1360"/>
      <c r="C263" s="1361"/>
      <c r="D263" s="1361"/>
      <c r="E263" s="1361"/>
      <c r="F263" s="1361"/>
      <c r="G263" s="1361"/>
      <c r="H263" s="1361"/>
      <c r="I263" s="171"/>
      <c r="J263" s="172" t="s">
        <v>351</v>
      </c>
      <c r="K263" s="173"/>
      <c r="L263" s="178"/>
      <c r="M263" s="1365"/>
      <c r="N263" s="1366"/>
      <c r="O263" s="1366"/>
      <c r="P263" s="1366"/>
      <c r="Q263" s="1366"/>
      <c r="R263" s="1367"/>
      <c r="S263" s="1365"/>
      <c r="T263" s="1366"/>
      <c r="U263" s="1366"/>
      <c r="V263" s="1366"/>
      <c r="W263" s="1366"/>
      <c r="X263" s="1367"/>
    </row>
    <row r="264" spans="1:24" s="107" customFormat="1" ht="21.6" customHeight="1">
      <c r="A264" s="1359"/>
      <c r="B264" s="1360"/>
      <c r="C264" s="1361"/>
      <c r="D264" s="1361"/>
      <c r="E264" s="1361"/>
      <c r="F264" s="1361"/>
      <c r="G264" s="1361"/>
      <c r="H264" s="1361"/>
      <c r="I264" s="175" t="s">
        <v>67</v>
      </c>
      <c r="J264" s="673">
        <v>11</v>
      </c>
      <c r="K264" s="176" t="s">
        <v>350</v>
      </c>
      <c r="L264" s="178"/>
      <c r="M264" s="1365"/>
      <c r="N264" s="1366"/>
      <c r="O264" s="1366"/>
      <c r="P264" s="1366"/>
      <c r="Q264" s="1366"/>
      <c r="R264" s="1367"/>
      <c r="S264" s="1365"/>
      <c r="T264" s="1366"/>
      <c r="U264" s="1366"/>
      <c r="V264" s="1366"/>
      <c r="W264" s="1366"/>
      <c r="X264" s="1367"/>
    </row>
    <row r="265" spans="1:24" s="107" customFormat="1" ht="162" customHeight="1">
      <c r="A265" s="1356" t="str">
        <f>IF(S75&gt;0,"〇","")</f>
        <v/>
      </c>
      <c r="B265" s="1357"/>
      <c r="C265" s="1358"/>
      <c r="D265" s="1358"/>
      <c r="E265" s="1358"/>
      <c r="F265" s="1358"/>
      <c r="G265" s="1358"/>
      <c r="H265" s="1358"/>
      <c r="I265" s="1377"/>
      <c r="J265" s="1378"/>
      <c r="K265" s="1379"/>
      <c r="L265" s="178"/>
      <c r="M265" s="1368"/>
      <c r="N265" s="1369"/>
      <c r="O265" s="1369"/>
      <c r="P265" s="1369"/>
      <c r="Q265" s="1369"/>
      <c r="R265" s="1370"/>
      <c r="S265" s="1368"/>
      <c r="T265" s="1369"/>
      <c r="U265" s="1369"/>
      <c r="V265" s="1369"/>
      <c r="W265" s="1369"/>
      <c r="X265" s="1370"/>
    </row>
    <row r="266" spans="1:24" ht="24" customHeight="1">
      <c r="A266" s="1351" t="str">
        <f>IF(S88&gt;0,"〇","")</f>
        <v/>
      </c>
      <c r="B266" s="1352"/>
      <c r="C266" s="1353" t="s">
        <v>924</v>
      </c>
      <c r="D266" s="1353"/>
      <c r="E266" s="1353"/>
      <c r="F266" s="1353"/>
      <c r="G266" s="1353"/>
      <c r="H266" s="1353"/>
      <c r="I266" s="168" t="s">
        <v>67</v>
      </c>
      <c r="J266" s="674">
        <v>7</v>
      </c>
      <c r="K266" s="169" t="s">
        <v>350</v>
      </c>
      <c r="L266" s="178"/>
      <c r="M266" s="1362" t="s">
        <v>929</v>
      </c>
      <c r="N266" s="1393"/>
      <c r="O266" s="1393"/>
      <c r="P266" s="1393"/>
      <c r="Q266" s="1393"/>
      <c r="R266" s="1394"/>
      <c r="S266" s="1362" t="s">
        <v>1679</v>
      </c>
      <c r="T266" s="1363"/>
      <c r="U266" s="1363"/>
      <c r="V266" s="1363"/>
      <c r="W266" s="1363"/>
      <c r="X266" s="1364"/>
    </row>
    <row r="267" spans="1:24" s="107" customFormat="1" ht="24" customHeight="1">
      <c r="A267" s="1359"/>
      <c r="B267" s="1360"/>
      <c r="C267" s="1361"/>
      <c r="D267" s="1361"/>
      <c r="E267" s="1361"/>
      <c r="F267" s="1361"/>
      <c r="G267" s="1361"/>
      <c r="H267" s="1361"/>
      <c r="I267" s="171"/>
      <c r="J267" s="172" t="s">
        <v>351</v>
      </c>
      <c r="K267" s="173"/>
      <c r="L267" s="178"/>
      <c r="M267" s="1365"/>
      <c r="N267" s="1366"/>
      <c r="O267" s="1366"/>
      <c r="P267" s="1366"/>
      <c r="Q267" s="1366"/>
      <c r="R267" s="1367"/>
      <c r="S267" s="1371"/>
      <c r="T267" s="1372"/>
      <c r="U267" s="1372"/>
      <c r="V267" s="1372"/>
      <c r="W267" s="1372"/>
      <c r="X267" s="1373"/>
    </row>
    <row r="268" spans="1:24" s="107" customFormat="1" ht="24" customHeight="1">
      <c r="A268" s="1359"/>
      <c r="B268" s="1360"/>
      <c r="C268" s="1361"/>
      <c r="D268" s="1361"/>
      <c r="E268" s="1361"/>
      <c r="F268" s="1361"/>
      <c r="G268" s="1361"/>
      <c r="H268" s="1361"/>
      <c r="I268" s="175" t="s">
        <v>67</v>
      </c>
      <c r="J268" s="673">
        <v>11</v>
      </c>
      <c r="K268" s="176" t="s">
        <v>350</v>
      </c>
      <c r="L268" s="178"/>
      <c r="M268" s="1365"/>
      <c r="N268" s="1366"/>
      <c r="O268" s="1366"/>
      <c r="P268" s="1366"/>
      <c r="Q268" s="1366"/>
      <c r="R268" s="1367"/>
      <c r="S268" s="1371"/>
      <c r="T268" s="1372"/>
      <c r="U268" s="1372"/>
      <c r="V268" s="1372"/>
      <c r="W268" s="1372"/>
      <c r="X268" s="1373"/>
    </row>
    <row r="269" spans="1:24" s="107" customFormat="1" ht="138" customHeight="1">
      <c r="A269" s="1356"/>
      <c r="B269" s="1357"/>
      <c r="C269" s="1358"/>
      <c r="D269" s="1358"/>
      <c r="E269" s="1358"/>
      <c r="F269" s="1358"/>
      <c r="G269" s="1358"/>
      <c r="H269" s="1358"/>
      <c r="I269" s="1377"/>
      <c r="J269" s="1378"/>
      <c r="K269" s="1379"/>
      <c r="L269" s="178"/>
      <c r="M269" s="1368"/>
      <c r="N269" s="1369"/>
      <c r="O269" s="1369"/>
      <c r="P269" s="1369"/>
      <c r="Q269" s="1369"/>
      <c r="R269" s="1370"/>
      <c r="S269" s="1374"/>
      <c r="T269" s="1375"/>
      <c r="U269" s="1375"/>
      <c r="V269" s="1375"/>
      <c r="W269" s="1375"/>
      <c r="X269" s="1376"/>
    </row>
    <row r="270" spans="1:24" ht="24" customHeight="1">
      <c r="A270" s="1354" t="str">
        <f>IF(P110&gt;0,"〇","")</f>
        <v/>
      </c>
      <c r="B270" s="1355"/>
      <c r="C270" s="1353" t="s">
        <v>925</v>
      </c>
      <c r="D270" s="1353"/>
      <c r="E270" s="1353"/>
      <c r="F270" s="1353"/>
      <c r="G270" s="1353"/>
      <c r="H270" s="1353"/>
      <c r="I270" s="168" t="s">
        <v>67</v>
      </c>
      <c r="J270" s="674">
        <v>7</v>
      </c>
      <c r="K270" s="169" t="s">
        <v>350</v>
      </c>
      <c r="L270" s="178"/>
      <c r="M270" s="1362" t="s">
        <v>928</v>
      </c>
      <c r="N270" s="1363"/>
      <c r="O270" s="1363"/>
      <c r="P270" s="1363"/>
      <c r="Q270" s="1363"/>
      <c r="R270" s="1364"/>
      <c r="S270" s="1362" t="s">
        <v>1680</v>
      </c>
      <c r="T270" s="1363"/>
      <c r="U270" s="1363"/>
      <c r="V270" s="1363"/>
      <c r="W270" s="1363"/>
      <c r="X270" s="1364"/>
    </row>
    <row r="271" spans="1:24" s="107" customFormat="1" ht="24" customHeight="1">
      <c r="A271" s="1359"/>
      <c r="B271" s="1360"/>
      <c r="C271" s="1361"/>
      <c r="D271" s="1361"/>
      <c r="E271" s="1361"/>
      <c r="F271" s="1361"/>
      <c r="G271" s="1361"/>
      <c r="H271" s="1361"/>
      <c r="I271" s="171"/>
      <c r="J271" s="172" t="s">
        <v>351</v>
      </c>
      <c r="K271" s="173"/>
      <c r="L271" s="178"/>
      <c r="M271" s="1365"/>
      <c r="N271" s="1366"/>
      <c r="O271" s="1366"/>
      <c r="P271" s="1366"/>
      <c r="Q271" s="1366"/>
      <c r="R271" s="1367"/>
      <c r="S271" s="1365"/>
      <c r="T271" s="1366"/>
      <c r="U271" s="1366"/>
      <c r="V271" s="1366"/>
      <c r="W271" s="1366"/>
      <c r="X271" s="1367"/>
    </row>
    <row r="272" spans="1:24" s="107" customFormat="1" ht="24" customHeight="1">
      <c r="A272" s="1359"/>
      <c r="B272" s="1360"/>
      <c r="C272" s="1361"/>
      <c r="D272" s="1361"/>
      <c r="E272" s="1361"/>
      <c r="F272" s="1361"/>
      <c r="G272" s="1361"/>
      <c r="H272" s="1361"/>
      <c r="I272" s="175" t="s">
        <v>67</v>
      </c>
      <c r="J272" s="673">
        <v>11</v>
      </c>
      <c r="K272" s="176" t="s">
        <v>350</v>
      </c>
      <c r="L272" s="178"/>
      <c r="M272" s="1365"/>
      <c r="N272" s="1366"/>
      <c r="O272" s="1366"/>
      <c r="P272" s="1366"/>
      <c r="Q272" s="1366"/>
      <c r="R272" s="1367"/>
      <c r="S272" s="1365"/>
      <c r="T272" s="1366"/>
      <c r="U272" s="1366"/>
      <c r="V272" s="1366"/>
      <c r="W272" s="1366"/>
      <c r="X272" s="1367"/>
    </row>
    <row r="273" spans="1:25" s="107" customFormat="1" ht="119.45" customHeight="1">
      <c r="A273" s="1356"/>
      <c r="B273" s="1357"/>
      <c r="C273" s="1358"/>
      <c r="D273" s="1358"/>
      <c r="E273" s="1358"/>
      <c r="F273" s="1358"/>
      <c r="G273" s="1358"/>
      <c r="H273" s="1358"/>
      <c r="I273" s="179"/>
      <c r="J273" s="180"/>
      <c r="K273" s="181"/>
      <c r="L273" s="178"/>
      <c r="M273" s="1368"/>
      <c r="N273" s="1369"/>
      <c r="O273" s="1369"/>
      <c r="P273" s="1369"/>
      <c r="Q273" s="1369"/>
      <c r="R273" s="1370"/>
      <c r="S273" s="1368"/>
      <c r="T273" s="1369"/>
      <c r="U273" s="1369"/>
      <c r="V273" s="1369"/>
      <c r="W273" s="1369"/>
      <c r="X273" s="1370"/>
    </row>
    <row r="274" spans="1:25" ht="24" customHeight="1">
      <c r="A274" s="1390" t="str">
        <f>IF(P119&gt;0,"〇","")</f>
        <v>〇</v>
      </c>
      <c r="B274" s="1391"/>
      <c r="C274" s="1392" t="s">
        <v>926</v>
      </c>
      <c r="D274" s="1353"/>
      <c r="E274" s="1353"/>
      <c r="F274" s="1353"/>
      <c r="G274" s="1353"/>
      <c r="H274" s="1353"/>
      <c r="I274" s="168" t="s">
        <v>67</v>
      </c>
      <c r="J274" s="674">
        <v>7</v>
      </c>
      <c r="K274" s="169" t="s">
        <v>350</v>
      </c>
      <c r="L274" s="182"/>
      <c r="M274" s="1362" t="s">
        <v>927</v>
      </c>
      <c r="N274" s="1363"/>
      <c r="O274" s="1363"/>
      <c r="P274" s="1363"/>
      <c r="Q274" s="1363"/>
      <c r="R274" s="1364"/>
      <c r="S274" s="1362" t="s">
        <v>1681</v>
      </c>
      <c r="T274" s="1363"/>
      <c r="U274" s="1363"/>
      <c r="V274" s="1363"/>
      <c r="W274" s="1363"/>
      <c r="X274" s="1364"/>
      <c r="Y274" s="81"/>
    </row>
    <row r="275" spans="1:25" s="107" customFormat="1" ht="24" customHeight="1">
      <c r="A275" s="1359"/>
      <c r="B275" s="1360"/>
      <c r="C275" s="1361"/>
      <c r="D275" s="1361"/>
      <c r="E275" s="1361"/>
      <c r="F275" s="1361"/>
      <c r="G275" s="1361"/>
      <c r="H275" s="1361"/>
      <c r="I275" s="171"/>
      <c r="J275" s="172" t="s">
        <v>351</v>
      </c>
      <c r="K275" s="173"/>
      <c r="L275" s="182"/>
      <c r="M275" s="1365"/>
      <c r="N275" s="1366"/>
      <c r="O275" s="1366"/>
      <c r="P275" s="1366"/>
      <c r="Q275" s="1366"/>
      <c r="R275" s="1367"/>
      <c r="S275" s="1365"/>
      <c r="T275" s="1366"/>
      <c r="U275" s="1366"/>
      <c r="V275" s="1366"/>
      <c r="W275" s="1366"/>
      <c r="X275" s="1367"/>
    </row>
    <row r="276" spans="1:25" s="107" customFormat="1" ht="24" customHeight="1">
      <c r="A276" s="1359"/>
      <c r="B276" s="1360"/>
      <c r="C276" s="1361"/>
      <c r="D276" s="1361"/>
      <c r="E276" s="1361"/>
      <c r="F276" s="1361"/>
      <c r="G276" s="1361"/>
      <c r="H276" s="1361"/>
      <c r="I276" s="175" t="s">
        <v>67</v>
      </c>
      <c r="J276" s="673">
        <v>11</v>
      </c>
      <c r="K276" s="176" t="s">
        <v>350</v>
      </c>
      <c r="L276" s="182"/>
      <c r="M276" s="1365"/>
      <c r="N276" s="1366"/>
      <c r="O276" s="1366"/>
      <c r="P276" s="1366"/>
      <c r="Q276" s="1366"/>
      <c r="R276" s="1367"/>
      <c r="S276" s="1365"/>
      <c r="T276" s="1366"/>
      <c r="U276" s="1366"/>
      <c r="V276" s="1366"/>
      <c r="W276" s="1366"/>
      <c r="X276" s="1367"/>
    </row>
    <row r="277" spans="1:25" s="107" customFormat="1" ht="119.45" customHeight="1">
      <c r="A277" s="1356" t="str">
        <f>IF(S84&gt;0,"〇","")</f>
        <v/>
      </c>
      <c r="B277" s="1357"/>
      <c r="C277" s="1358"/>
      <c r="D277" s="1358"/>
      <c r="E277" s="1358"/>
      <c r="F277" s="1358"/>
      <c r="G277" s="1358"/>
      <c r="H277" s="1358"/>
      <c r="I277" s="179"/>
      <c r="J277" s="180"/>
      <c r="K277" s="181"/>
      <c r="L277" s="182"/>
      <c r="M277" s="1368"/>
      <c r="N277" s="1369"/>
      <c r="O277" s="1369"/>
      <c r="P277" s="1369"/>
      <c r="Q277" s="1369"/>
      <c r="R277" s="1370"/>
      <c r="S277" s="1368"/>
      <c r="T277" s="1369"/>
      <c r="U277" s="1369"/>
      <c r="V277" s="1369"/>
      <c r="W277" s="1369"/>
      <c r="X277" s="1370"/>
    </row>
    <row r="278" spans="1:25" ht="7.15" customHeight="1">
      <c r="A278" s="183"/>
      <c r="B278" s="183"/>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row>
    <row r="279" spans="1:25" ht="18" customHeight="1">
      <c r="A279" s="160"/>
      <c r="B279" s="161" t="s">
        <v>190</v>
      </c>
      <c r="C279" s="155" t="s">
        <v>930</v>
      </c>
      <c r="D279" s="155"/>
      <c r="E279" s="155"/>
      <c r="F279" s="155"/>
      <c r="G279" s="155"/>
      <c r="H279" s="155"/>
      <c r="I279" s="155"/>
      <c r="J279" s="155"/>
      <c r="K279" s="155"/>
      <c r="L279" s="155"/>
      <c r="M279" s="155"/>
      <c r="N279" s="155"/>
      <c r="O279" s="155"/>
      <c r="P279" s="155"/>
      <c r="Q279" s="155"/>
      <c r="R279" s="155"/>
      <c r="S279" s="155"/>
      <c r="T279" s="155"/>
      <c r="U279" s="155"/>
      <c r="V279" s="155"/>
      <c r="W279" s="155"/>
      <c r="X279" s="155"/>
    </row>
    <row r="280" spans="1:25" ht="45.75" customHeight="1">
      <c r="A280" s="160"/>
      <c r="B280" s="185" t="s">
        <v>191</v>
      </c>
      <c r="C280" s="1350" t="s">
        <v>192</v>
      </c>
      <c r="D280" s="1350"/>
      <c r="E280" s="1350"/>
      <c r="F280" s="1350"/>
      <c r="G280" s="1350"/>
      <c r="H280" s="1350"/>
      <c r="I280" s="1350"/>
      <c r="J280" s="1350"/>
      <c r="K280" s="1350"/>
      <c r="L280" s="1350"/>
      <c r="M280" s="1350"/>
      <c r="N280" s="1350"/>
      <c r="O280" s="1350"/>
      <c r="P280" s="1350"/>
      <c r="Q280" s="1350"/>
      <c r="R280" s="1350"/>
      <c r="S280" s="1350"/>
      <c r="T280" s="1350"/>
      <c r="U280" s="1350"/>
      <c r="V280" s="1350"/>
      <c r="W280" s="1350"/>
      <c r="X280" s="1350"/>
    </row>
  </sheetData>
  <dataConsolidate/>
  <mergeCells count="465">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B74:X74"/>
    <mergeCell ref="B77:W77"/>
    <mergeCell ref="B78:H78"/>
    <mergeCell ref="I78:M79"/>
    <mergeCell ref="N78:R79"/>
    <mergeCell ref="S78:W79"/>
    <mergeCell ref="B79:D79"/>
    <mergeCell ref="E79:H79"/>
    <mergeCell ref="B73:X73"/>
    <mergeCell ref="B72:D72"/>
    <mergeCell ref="E72:F72"/>
    <mergeCell ref="H72:I72"/>
    <mergeCell ref="J72:K72"/>
    <mergeCell ref="M72:O72"/>
    <mergeCell ref="P72:S72"/>
    <mergeCell ref="P71:S71"/>
    <mergeCell ref="T71:W72"/>
    <mergeCell ref="C49:T49"/>
    <mergeCell ref="M71:O71"/>
    <mergeCell ref="T69:W70"/>
    <mergeCell ref="P69:S70"/>
    <mergeCell ref="A49:B49"/>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42:C142"/>
    <mergeCell ref="D142:M142"/>
    <mergeCell ref="N142:W142"/>
    <mergeCell ref="B143:C143"/>
    <mergeCell ref="D143:M143"/>
    <mergeCell ref="N143:W143"/>
    <mergeCell ref="B140:C140"/>
    <mergeCell ref="D140:M140"/>
    <mergeCell ref="N140:W140"/>
    <mergeCell ref="B141:C141"/>
    <mergeCell ref="D141:M141"/>
    <mergeCell ref="N141:W141"/>
    <mergeCell ref="B146:C146"/>
    <mergeCell ref="D146:M146"/>
    <mergeCell ref="N146:W146"/>
    <mergeCell ref="B147:C147"/>
    <mergeCell ref="D147:M147"/>
    <mergeCell ref="N147:W147"/>
    <mergeCell ref="B144:C144"/>
    <mergeCell ref="D144:M144"/>
    <mergeCell ref="N144:W144"/>
    <mergeCell ref="B145:C145"/>
    <mergeCell ref="D145:M145"/>
    <mergeCell ref="N145:W145"/>
    <mergeCell ref="C159:X159"/>
    <mergeCell ref="D148:M148"/>
    <mergeCell ref="N148:W148"/>
    <mergeCell ref="B154:X154"/>
    <mergeCell ref="C155:X155"/>
    <mergeCell ref="A156:B156"/>
    <mergeCell ref="C156:X156"/>
    <mergeCell ref="A155:B155"/>
    <mergeCell ref="B148:C149"/>
    <mergeCell ref="D149:M149"/>
    <mergeCell ref="N149:W149"/>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A276:B276"/>
    <mergeCell ref="C276:H276"/>
    <mergeCell ref="M274:R277"/>
    <mergeCell ref="S274:X277"/>
    <mergeCell ref="C262:H262"/>
    <mergeCell ref="A261:B261"/>
    <mergeCell ref="C261:H261"/>
    <mergeCell ref="A260:B260"/>
    <mergeCell ref="C260:H260"/>
    <mergeCell ref="S261:X261"/>
    <mergeCell ref="A265:B265"/>
    <mergeCell ref="C265:H265"/>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s>
  <phoneticPr fontId="3"/>
  <dataValidations count="7">
    <dataValidation type="list" allowBlank="1" showInputMessage="1" showErrorMessage="1" sqref="F28:J28">
      <formula1>"ア,イ,ウ"</formula1>
    </dataValidation>
    <dataValidation type="list" allowBlank="1" showInputMessage="1" prompt="下記のア～ウから該当する役割を選択" sqref="F22:J26">
      <formula1>"ア,イ,ウ"</formula1>
    </dataValidation>
    <dataValidation type="list" allowBlank="1" showInputMessage="1" prompt="該当する項目に「〇」を記載" sqref="A41:B44 C130:C132 H169:I170 N169:O170 A157:B165 A177:B186 A48:B50 B130:B133 B139:B148 C139:C147">
      <formula1>"　,〇,"</formula1>
    </dataValidation>
    <dataValidation type="list" allowBlank="1" showInputMessage="1" showErrorMessage="1" prompt="該当する場合に「✓」を選択" sqref="A155:B155">
      <formula1>"　,✓,"</formula1>
    </dataValidation>
    <dataValidation type="list" allowBlank="1" showInputMessage="1" prompt="取組開始年度を入力" sqref="J256 J262 J266 J270 J274">
      <formula1>"7,8,9,10,11"</formula1>
    </dataValidation>
    <dataValidation type="list" allowBlank="1" showInputMessage="1" prompt="取組終了年度を入力_x000a_（加算額は取組期間内に限り交付されます）" sqref="J258 J264 J268 J272 J276">
      <formula1>"7,8,9,10,11"</formula1>
    </dataValidation>
    <dataValidation type="list" allowBlank="1" showInputMessage="1" showErrorMessage="1" prompt="年度を選択" sqref="F224:P224 R224:X224 F229:I229 F234:I234">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orientation="portrait" r:id="rId1"/>
  <rowBreaks count="1" manualBreakCount="1">
    <brk id="261" max="2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40</vt:i4>
      </vt:variant>
    </vt:vector>
  </HeadingPairs>
  <TitlesOfParts>
    <vt:vector size="73"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金銭出納簿（今年度）（参考）</vt:lpstr>
      <vt:lpstr>金銭出納簿（前年度）（参考） </vt:lpstr>
      <vt:lpstr>実施状況報告（様式2）</vt:lpstr>
      <vt:lpstr>はじめに!Print_Area</vt:lpstr>
      <vt:lpstr>'活動記録（参考） '!Print_Area</vt:lpstr>
      <vt:lpstr>'金銭出納簿（今年度）（参考）'!Print_Area</vt:lpstr>
      <vt:lpstr>'金銭出納簿（前年度）（参考） '!Print_Area</vt:lpstr>
      <vt:lpstr>参10!Print_Area</vt:lpstr>
      <vt:lpstr>参12!Print_Area</vt:lpstr>
      <vt:lpstr>参13!Print_Area</vt:lpstr>
      <vt:lpstr>参14!Print_Area</vt:lpstr>
      <vt:lpstr>参17!Print_Area</vt:lpstr>
      <vt:lpstr>参17_別紙!Print_Area</vt:lpstr>
      <vt:lpstr>参４_申請!Print_Area</vt:lpstr>
      <vt:lpstr>参４_申請_事業計画!Print_Area</vt:lpstr>
      <vt:lpstr>支出に係る届出!Print_Area</vt:lpstr>
      <vt:lpstr>'実施状況報告（様式2）'!Print_Area</vt:lpstr>
      <vt:lpstr>'収支報告書（金銭出納簿連動）'!Print_Area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別紙６!Print_Area</vt:lpstr>
      <vt:lpstr>別紙７!Print_Area</vt:lpstr>
      <vt:lpstr>'別紙７（別添）'!Print_Area</vt:lpstr>
      <vt:lpstr>別紙８!Print_Area</vt:lpstr>
      <vt:lpstr>別紙９!Print_Area</vt:lpstr>
      <vt:lpstr>'活動記録（参考） '!Print_Titles</vt:lpstr>
      <vt:lpstr>'金銭出納簿（今年度）（参考）'!Print_Titles</vt:lpstr>
      <vt:lpstr>'金銭出納簿（前年度）（参考） '!Print_Titles</vt:lpstr>
      <vt:lpstr>別紙２①!Print_Titles</vt:lpstr>
      <vt:lpstr>採草放牧地</vt:lpstr>
      <vt:lpstr>草地</vt:lpstr>
      <vt:lpstr>地目</vt:lpstr>
      <vt:lpstr>田</vt:lpstr>
      <vt:lpstr>畑</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2025-08-18T04:26:01Z</dcterms:created>
  <dcterms:modified xsi:type="dcterms:W3CDTF">2025-08-18T04:26:02Z</dcterms:modified>
</cp:coreProperties>
</file>